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0490" windowHeight="7620" tabRatio="954" firstSheet="13"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Sheet1" sheetId="60" r:id="rId26"/>
    <sheet name="Validation" sheetId="13" state="veryHidden" r:id="rId27"/>
  </sheets>
  <externalReferences>
    <externalReference r:id="rId28"/>
    <externalReference r:id="rId29"/>
    <externalReference r:id="rId30"/>
  </externalReferences>
  <definedNames>
    <definedName name="_xlnm._FilterDatabase" localSheetId="22" hidden="1">'ფორმა N 9'!$A$7:$I$38</definedName>
    <definedName name="_xlnm._FilterDatabase" localSheetId="0" hidden="1">'ფორმა N1'!$A$9:$M$9</definedName>
    <definedName name="_xlnm._FilterDatabase" localSheetId="1" hidden="1">'ფორმა N2'!$A$8:$I$8</definedName>
    <definedName name="_xlnm._FilterDatabase" localSheetId="2" hidden="1">'ფორმა N3'!$A$8:$E$14</definedName>
    <definedName name="_xlnm._FilterDatabase" localSheetId="3" hidden="1">'ფორმა N4'!$A$10:$D$79</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9'!$A$1:$I$45</definedName>
    <definedName name="_xlnm.Print_Area" localSheetId="0">'ფორმა N1'!$A$1:$M$65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N6'!$A$1:$D$88</definedName>
    <definedName name="_xlnm.Print_Area" localSheetId="16">'ფორმა N7'!$A$1:$J$28</definedName>
    <definedName name="_xlnm.Print_Area" localSheetId="18">'ფორმა N8'!$A$1:$K$52</definedName>
    <definedName name="_xlnm.Print_Area" localSheetId="19">'ფორმა N8.1'!$A$1:$H$24</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D43" i="12" l="1"/>
  <c r="I31" i="35"/>
  <c r="I8" i="35"/>
  <c r="I9" i="35"/>
  <c r="D49" i="12" l="1"/>
  <c r="D35" i="12"/>
  <c r="C62" i="12"/>
  <c r="I34" i="35" l="1"/>
  <c r="C16" i="40"/>
  <c r="C39" i="40"/>
  <c r="D13" i="3"/>
  <c r="D27" i="58"/>
  <c r="D20" i="58"/>
  <c r="D19" i="58"/>
  <c r="E15" i="58"/>
  <c r="E16" i="58"/>
  <c r="E17" i="58"/>
  <c r="E18" i="58"/>
  <c r="E19" i="58"/>
  <c r="E20" i="58"/>
  <c r="E21" i="58"/>
  <c r="E22" i="58"/>
  <c r="E23" i="58"/>
  <c r="E24" i="58"/>
  <c r="E25" i="58"/>
  <c r="E26" i="58"/>
  <c r="E27" i="58"/>
  <c r="E28" i="58"/>
  <c r="E29" i="58"/>
  <c r="E30" i="58"/>
  <c r="E31" i="58"/>
  <c r="E32" i="58"/>
  <c r="E33" i="58"/>
  <c r="E34" i="58"/>
  <c r="E35" i="58"/>
  <c r="E36" i="58"/>
  <c r="E37" i="58"/>
  <c r="E38" i="58"/>
  <c r="E39" i="58"/>
  <c r="E40" i="58"/>
  <c r="E41" i="58"/>
  <c r="E42" i="58"/>
  <c r="E43" i="58"/>
  <c r="E44" i="58"/>
  <c r="E45" i="58"/>
  <c r="E46" i="58"/>
  <c r="E47" i="58"/>
  <c r="E48" i="58"/>
  <c r="E49" i="58"/>
  <c r="E14" i="58"/>
  <c r="E11" i="58"/>
  <c r="E12" i="58"/>
  <c r="E13" i="58"/>
  <c r="E10" i="58"/>
  <c r="C2" i="7" l="1"/>
  <c r="D50" i="12" l="1"/>
  <c r="I15" i="9"/>
  <c r="I10" i="9"/>
  <c r="C26" i="3"/>
  <c r="D12" i="3"/>
  <c r="C12" i="3"/>
  <c r="J16" i="10" l="1"/>
  <c r="D33" i="12" s="1"/>
  <c r="C25" i="57" l="1"/>
  <c r="C24" i="57"/>
  <c r="C23" i="57"/>
  <c r="C21" i="57"/>
  <c r="C19" i="57"/>
  <c r="C18" i="57"/>
  <c r="C12" i="57"/>
  <c r="D31" i="7"/>
  <c r="D27" i="7"/>
  <c r="D26" i="7" s="1"/>
  <c r="C31" i="7"/>
  <c r="C27" i="7"/>
  <c r="C26" i="7"/>
  <c r="D31" i="3"/>
  <c r="D27" i="3"/>
  <c r="D26" i="3" s="1"/>
  <c r="C31" i="3"/>
  <c r="D10" i="47"/>
  <c r="C10" i="47"/>
  <c r="D12" i="40"/>
  <c r="C13" i="57" s="1"/>
  <c r="C12" i="40"/>
  <c r="C22" i="57" l="1"/>
  <c r="A6" i="57"/>
  <c r="C2" i="57" l="1"/>
  <c r="I2" i="35"/>
  <c r="I2" i="39"/>
  <c r="I2" i="17"/>
  <c r="H2" i="16"/>
  <c r="I2" i="10"/>
  <c r="G2" i="18"/>
  <c r="I2" i="9"/>
  <c r="D2" i="12"/>
  <c r="K3" i="46"/>
  <c r="G2" i="45"/>
  <c r="G2" i="44"/>
  <c r="I2" i="43"/>
  <c r="C2" i="27"/>
  <c r="C2" i="47"/>
  <c r="K3" i="55"/>
  <c r="G2" i="34"/>
  <c r="G2" i="30"/>
  <c r="I2" i="29"/>
  <c r="C2" i="26"/>
  <c r="C2" i="40"/>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K35"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I25" i="29" l="1"/>
  <c r="D76" i="40" l="1"/>
  <c r="D67" i="40"/>
  <c r="D61" i="40"/>
  <c r="C61" i="40"/>
  <c r="D56" i="40"/>
  <c r="C56" i="40"/>
  <c r="D50" i="40"/>
  <c r="D39" i="40"/>
  <c r="C11" i="57" s="1"/>
  <c r="D35" i="40"/>
  <c r="C35" i="40"/>
  <c r="D26" i="40"/>
  <c r="D20" i="40" s="1"/>
  <c r="C20" i="40"/>
  <c r="D17" i="40"/>
  <c r="C14" i="57" s="1"/>
  <c r="C17" i="40"/>
  <c r="A6" i="40"/>
  <c r="C11" i="40" l="1"/>
  <c r="D16" i="40"/>
  <c r="D11" i="40" s="1"/>
  <c r="C10" i="57" s="1"/>
  <c r="H39" i="10" l="1"/>
  <c r="H36" i="10" s="1"/>
  <c r="H32" i="10"/>
  <c r="H24" i="10"/>
  <c r="H19" i="10"/>
  <c r="H17" i="10" s="1"/>
  <c r="H14" i="10"/>
  <c r="A4" i="39" l="1"/>
  <c r="A4" i="35" l="1"/>
  <c r="H34" i="34" l="1"/>
  <c r="G34" i="34"/>
  <c r="A4" i="34"/>
  <c r="I35" i="30" l="1"/>
  <c r="H35" i="30"/>
  <c r="A4" i="30"/>
  <c r="H25" i="29"/>
  <c r="G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0" i="10"/>
  <c r="E9" i="10" l="1"/>
  <c r="G9" i="10"/>
  <c r="I9" i="10"/>
  <c r="D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J10" i="10"/>
  <c r="F10" i="10"/>
  <c r="D10" i="10"/>
  <c r="B10" i="10"/>
  <c r="D19" i="3"/>
  <c r="C19" i="3"/>
  <c r="D16" i="3"/>
  <c r="C16" i="3"/>
  <c r="D10" i="3" l="1"/>
  <c r="D10" i="12"/>
  <c r="D62" i="12" s="1"/>
  <c r="D42" i="12" s="1"/>
  <c r="D9" i="10"/>
  <c r="F9" i="10"/>
  <c r="C9" i="3" l="1"/>
  <c r="D9" i="3"/>
  <c r="C17" i="57" s="1"/>
</calcChain>
</file>

<file path=xl/sharedStrings.xml><?xml version="1.0" encoding="utf-8"?>
<sst xmlns="http://schemas.openxmlformats.org/spreadsheetml/2006/main" count="1209" uniqueCount="617">
  <si>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</si>
  <si>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</si>
  <si>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</si>
  <si>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</si>
  <si>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</si>
  <si>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</si>
  <si>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</si>
  <si>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</si>
  <si>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</si>
  <si>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</si>
  <si>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</si>
  <si>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</si>
  <si>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</si>
  <si>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</si>
  <si>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</si>
  <si>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</si>
  <si>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</si>
  <si>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</si>
  <si>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</si>
  <si>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</si>
  <si>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</si>
  <si>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</si>
  <si>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</si>
  <si>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</si>
  <si>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</si>
  <si>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</si>
  <si>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</si>
  <si>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</si>
  <si>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</si>
  <si>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</si>
  <si>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</si>
  <si>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</si>
  <si>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</si>
  <si>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</si>
  <si>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</si>
  <si>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</si>
  <si>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</si>
  <si>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</si>
  <si>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</si>
  <si>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</si>
  <si>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</si>
  <si>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</si>
  <si>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</si>
  <si>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</si>
  <si>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</si>
  <si>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</si>
  <si>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</si>
  <si>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</si>
  <si>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</si>
  <si>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</si>
  <si>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</si>
  <si>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</si>
  <si>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</si>
  <si>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</si>
  <si>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</si>
  <si>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</si>
  <si>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</si>
  <si>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</si>
  <si>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</si>
  <si>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</si>
  <si>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</si>
  <si>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</si>
  <si>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</si>
  <si>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</si>
  <si>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</si>
  <si>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</si>
  <si>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</si>
  <si>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</si>
  <si>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</si>
  <si>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</si>
  <si>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</si>
  <si>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</si>
  <si>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</si>
  <si>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</si>
  <si>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</si>
  <si>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</si>
  <si>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</si>
  <si>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</si>
  <si>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</si>
  <si>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</si>
  <si>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</si>
  <si>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</si>
  <si>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</si>
  <si>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</si>
  <si>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</si>
  <si>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</si>
  <si>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</si>
  <si>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</si>
  <si>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</si>
  <si>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</si>
  <si>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</si>
  <si>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</si>
  <si>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</si>
  <si>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</si>
  <si>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</si>
  <si>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</si>
  <si>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</si>
  <si>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</si>
  <si>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</si>
  <si>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</si>
  <si>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</si>
  <si>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</si>
  <si>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</si>
  <si>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</si>
  <si>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</si>
  <si>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</si>
  <si>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</si>
  <si>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</si>
  <si>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</si>
  <si>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</si>
  <si>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</si>
  <si>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</si>
  <si>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</si>
  <si>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</si>
  <si>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</si>
  <si>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</si>
  <si>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</si>
  <si>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</si>
  <si>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</si>
  <si>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</si>
  <si>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</si>
  <si>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</si>
  <si>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</si>
  <si>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</si>
  <si>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</si>
  <si>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</si>
  <si>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</si>
  <si>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</si>
  <si>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</si>
  <si>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</si>
  <si>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</si>
  <si>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</si>
  <si>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</si>
  <si>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</si>
  <si>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</si>
  <si>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</si>
  <si>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</si>
  <si>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</si>
  <si>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</si>
  <si>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</si>
  <si>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</si>
  <si>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</si>
  <si>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</si>
  <si>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</si>
  <si>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</si>
  <si>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</si>
  <si>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</si>
  <si>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</si>
  <si>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</si>
  <si>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</si>
  <si>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</si>
  <si>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</si>
  <si>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</si>
  <si>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</si>
  <si>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</si>
  <si>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</si>
  <si>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</si>
  <si>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</si>
  <si>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</si>
  <si>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</si>
  <si>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</si>
  <si>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</si>
  <si>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</si>
  <si>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</si>
  <si>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</si>
  <si>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</si>
  <si>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</si>
  <si>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</si>
  <si>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</si>
  <si>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</si>
  <si>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</si>
  <si>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</si>
  <si>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</si>
  <si>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</si>
  <si>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</si>
  <si>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</si>
  <si>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</si>
  <si>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</si>
  <si>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</si>
  <si>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</si>
  <si>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</si>
  <si>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</si>
  <si>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</si>
  <si>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</si>
  <si>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</si>
  <si>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</si>
  <si>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</si>
  <si>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</si>
  <si>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</si>
  <si>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</si>
  <si>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</si>
  <si>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</si>
  <si>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</si>
  <si>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</si>
  <si>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</si>
  <si>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</si>
  <si>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</si>
  <si>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</si>
  <si>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</si>
  <si>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</si>
  <si>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</si>
  <si>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</si>
  <si>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</si>
  <si>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</si>
  <si>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</si>
  <si>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</si>
  <si>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</si>
  <si>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</si>
  <si>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</si>
  <si>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</si>
  <si>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</si>
  <si>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</si>
  <si>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</si>
  <si>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</si>
  <si>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</si>
  <si>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</si>
  <si>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</si>
  <si>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</si>
  <si>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</si>
  <si>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</si>
  <si>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</si>
  <si>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</si>
  <si>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</si>
  <si>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</si>
  <si>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</si>
  <si>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</si>
  <si>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</si>
  <si>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</si>
  <si>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</si>
  <si>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</si>
  <si>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</si>
  <si>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</si>
  <si>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</si>
  <si>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</si>
  <si>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</si>
  <si>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</si>
  <si>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</si>
  <si>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</si>
  <si>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</si>
  <si>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</si>
  <si>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</si>
  <si>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</si>
  <si>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</si>
  <si>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</si>
  <si>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</si>
  <si>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</si>
  <si>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</si>
  <si>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</si>
  <si>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</si>
  <si>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</si>
  <si>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</si>
  <si>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</si>
  <si>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</si>
  <si>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</si>
  <si>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</si>
  <si>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</si>
  <si>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</si>
  <si>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</si>
  <si>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</si>
  <si>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</si>
  <si>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</si>
  <si>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</si>
  <si>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</si>
  <si>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</si>
  <si>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</si>
  <si>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</si>
  <si>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</si>
  <si>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</si>
  <si>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</si>
  <si>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</si>
  <si>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</si>
  <si>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</si>
  <si>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</si>
  <si>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</si>
  <si>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</si>
  <si>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</si>
  <si>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</si>
  <si>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</si>
  <si>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</si>
  <si>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</si>
  <si>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</si>
  <si>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</si>
  <si>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</si>
  <si>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</si>
  <si>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</si>
  <si>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</si>
  <si>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</si>
  <si>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</si>
  <si>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</si>
  <si>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</si>
  <si>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</si>
  <si>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</si>
  <si>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</si>
  <si>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</si>
  <si>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</si>
  <si>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</si>
  <si>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</si>
  <si>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</si>
  <si>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</si>
  <si>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</si>
  <si>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</si>
  <si>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</si>
  <si>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</si>
  <si>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</si>
  <si>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</si>
  <si>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</si>
  <si>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</si>
  <si>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</si>
  <si>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</si>
  <si>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</si>
  <si>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</si>
  <si>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</si>
  <si>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</si>
  <si>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</si>
  <si>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</si>
  <si>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</si>
  <si>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</si>
  <si>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</si>
  <si>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</si>
  <si>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</si>
  <si>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</si>
  <si>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</si>
  <si>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</si>
  <si>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</si>
  <si>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</si>
  <si>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</si>
  <si>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</si>
  <si>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</si>
  <si>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</si>
  <si>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</si>
  <si>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</si>
  <si>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</si>
  <si>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</si>
  <si>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</si>
  <si>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</si>
  <si>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</si>
  <si>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</si>
  <si>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</si>
  <si>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</si>
  <si>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</si>
  <si>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</si>
  <si>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</si>
  <si>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</si>
  <si>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</si>
  <si>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</si>
  <si>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</si>
  <si>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</si>
  <si>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</si>
  <si>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</si>
  <si>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</si>
  <si>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</si>
  <si>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</si>
  <si>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</si>
  <si>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</si>
  <si>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</si>
  <si>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</si>
  <si>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</si>
  <si>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</si>
  <si>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</si>
  <si>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</si>
  <si>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</si>
  <si>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</si>
  <si>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</si>
  <si>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</si>
  <si>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</si>
  <si>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</si>
  <si>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</si>
  <si>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</si>
  <si>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</si>
  <si>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</si>
  <si>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</si>
  <si>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</si>
  <si>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</si>
  <si>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</si>
  <si>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</si>
  <si>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</si>
  <si>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</si>
  <si>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</si>
  <si>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</si>
  <si>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</si>
  <si>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</si>
  <si>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</si>
  <si>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</si>
  <si>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</si>
  <si>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</si>
  <si>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</si>
  <si>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</si>
  <si>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</si>
  <si>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</si>
  <si>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</si>
  <si>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</si>
  <si>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</si>
  <si>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</si>
  <si>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</si>
  <si>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</si>
  <si>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</si>
  <si>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</si>
  <si>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</si>
  <si>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</si>
  <si>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</si>
  <si>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</si>
  <si>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</si>
  <si>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</si>
  <si>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</si>
  <si>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</si>
  <si>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</si>
  <si>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</si>
  <si>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</si>
  <si>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</si>
  <si>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</si>
  <si>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</si>
  <si>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</si>
  <si>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</si>
  <si>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</si>
  <si>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</si>
  <si>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</si>
  <si>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</si>
  <si>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</si>
  <si>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</si>
  <si>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</si>
  <si>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</si>
  <si>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</si>
  <si>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</si>
  <si>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</si>
  <si>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</si>
  <si>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</si>
  <si>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</si>
  <si>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</si>
  <si>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</si>
  <si>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</si>
  <si>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</si>
  <si>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</si>
  <si>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</si>
  <si>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</si>
  <si>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</si>
  <si>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</si>
  <si>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</si>
  <si>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</si>
  <si>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</si>
  <si>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</si>
  <si>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</si>
  <si>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</si>
  <si>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</si>
  <si>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</si>
  <si>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</si>
  <si>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</si>
  <si>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</si>
  <si>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</si>
  <si>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</si>
  <si>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</si>
  <si>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</si>
  <si>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</si>
  <si>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</si>
  <si>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</si>
  <si>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</si>
  <si>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</si>
  <si>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</si>
  <si>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</si>
  <si>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</si>
  <si>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</si>
  <si>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</si>
  <si>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</si>
  <si>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</si>
  <si>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</si>
  <si>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</si>
  <si>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</si>
  <si>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</si>
  <si>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</si>
  <si>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</si>
  <si>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</si>
  <si>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</si>
  <si>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</si>
  <si>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</si>
  <si>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</si>
  <si>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</si>
  <si>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</si>
  <si>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</si>
  <si>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</si>
  <si>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</si>
  <si>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</si>
  <si>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</si>
  <si>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</si>
  <si>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</si>
  <si>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</si>
  <si>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</si>
  <si>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</si>
  <si>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</si>
  <si>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</si>
  <si>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</si>
  <si>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</si>
  <si>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</si>
  <si>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</si>
  <si>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</si>
  <si>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</si>
  <si>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</si>
  <si>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</si>
  <si>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</si>
  <si>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</si>
  <si>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</si>
  <si>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</si>
  <si>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</si>
  <si>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</si>
  <si>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</si>
  <si>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</si>
  <si>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</si>
  <si>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</si>
  <si>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</si>
  <si>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</si>
  <si>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</si>
  <si>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</si>
  <si>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</si>
  <si>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</si>
  <si>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</si>
  <si>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სს თიბისი ბანკი</t>
  </si>
  <si>
    <t>GE84TB7085936080100010</t>
  </si>
  <si>
    <t>30/06/2021</t>
  </si>
  <si>
    <t>GE69TB7085936180100005</t>
  </si>
  <si>
    <t>აშშ დოლარი</t>
  </si>
  <si>
    <t>GE96TB7085936180100004</t>
  </si>
  <si>
    <t>ევრო</t>
  </si>
  <si>
    <t>ფუნტი სტერლინგი</t>
  </si>
  <si>
    <t>GE25TB7085945067800002</t>
  </si>
  <si>
    <t>23/07/2021</t>
  </si>
  <si>
    <t>მოქმედი</t>
  </si>
  <si>
    <t>თბილისი, ბელიაშვილის 68</t>
  </si>
  <si>
    <t>01.13.02.010.085.01.02.501</t>
  </si>
  <si>
    <t xml:space="preserve">876,6 მ2 </t>
  </si>
  <si>
    <t>საიჯარო ხელშეკრულება; შპს ტრიდე უძრავი ქონება  ს/კ 402028186</t>
  </si>
  <si>
    <t>არაფულადი შემოწირულობა</t>
  </si>
  <si>
    <t>შპს მვპ პრინტი</t>
  </si>
  <si>
    <t>პოლიგრაფიული მომსახურება</t>
  </si>
  <si>
    <t>შპს იბერია ტექნოლოჯი</t>
  </si>
  <si>
    <t>საოფისე ინვენტარი</t>
  </si>
  <si>
    <t>შპს ალმა</t>
  </si>
  <si>
    <t>ბილბორდების ღირებულება</t>
  </si>
  <si>
    <t>შპს  ნაით ლაითი</t>
  </si>
  <si>
    <t>ბანერის  ღირებულება</t>
  </si>
  <si>
    <t>შპს გორგია</t>
  </si>
  <si>
    <t>შპს ეკო პრინტი</t>
  </si>
  <si>
    <t>საარჩევნო პლაკატების ღირებულება</t>
  </si>
  <si>
    <t>შპს ედვაიზ ჯგუფი</t>
  </si>
  <si>
    <t>ბრენდირებული დროშები, საფოსტო ყუთების და ბროშურების ღირებულება</t>
  </si>
  <si>
    <t>შპს ZNM GROUP</t>
  </si>
  <si>
    <t>გამოცემლობა კოლორი</t>
  </si>
  <si>
    <t>შპს პრინტარეა</t>
  </si>
  <si>
    <t>სარეკლამო მომსახურება</t>
  </si>
  <si>
    <t>ალბერტი კაზარიანი</t>
  </si>
  <si>
    <t>სალომე კუხიანიძე</t>
  </si>
  <si>
    <t>ინდირა პაქსაძე</t>
  </si>
  <si>
    <t>სარეკლამო საქონლის ღირებულება</t>
  </si>
  <si>
    <t>შპს ბეთ გრუპი</t>
  </si>
  <si>
    <t>ბრენდირებული ბუშტებისა ღირებულება</t>
  </si>
  <si>
    <t>შპს ოფის 3</t>
  </si>
  <si>
    <t>შპს ედლაინი</t>
  </si>
  <si>
    <t>შპს ღამის შოუ სტუდია</t>
  </si>
  <si>
    <t>იჯარა</t>
  </si>
  <si>
    <t>სივრცის მოწყობა და მხატვრული გაფორმება</t>
  </si>
  <si>
    <t>შპს გრანდი</t>
  </si>
  <si>
    <t>420425640</t>
  </si>
  <si>
    <t>ირინა სულაქველიძე</t>
  </si>
  <si>
    <t>შპს ვედო</t>
  </si>
  <si>
    <t>სარეკლამო კონსტრუქციის ბეჭდვა მონტაჟი</t>
  </si>
  <si>
    <t>შპს HD EVENTts</t>
  </si>
  <si>
    <t> ღონისძიების ჩატარებისთვის საორგანიზაციო მომსახურების გაწევის ღირებულება</t>
  </si>
  <si>
    <t>შპს მაგთიკომი</t>
  </si>
  <si>
    <t>ინტერნეტმომსახურება</t>
  </si>
  <si>
    <t>შპს ემ ეს ჯგუფი</t>
  </si>
  <si>
    <t>მოკლე ტექსტური შეტყობინებბეის  დაგზავნის ღირებულება</t>
  </si>
  <si>
    <t>შპს ტრიდე უძრავი ქოენბა</t>
  </si>
  <si>
    <t>შპს საბა</t>
  </si>
  <si>
    <t>შპს არკომ</t>
  </si>
  <si>
    <t>სატელეფონო მომსახურება</t>
  </si>
  <si>
    <t>საარჩევნო პერიოდში გაწეული მომსახურებების ანაზღაურება (შტაბების პერსონალი)</t>
  </si>
  <si>
    <t>სახელმწიფო ხაზინა</t>
  </si>
  <si>
    <t>უკედაბეგვრის დღგ</t>
  </si>
  <si>
    <t>ფულადი შემოწირულობა</t>
  </si>
  <si>
    <t>01005043515</t>
  </si>
  <si>
    <t>01025016139</t>
  </si>
  <si>
    <t>01024000490</t>
  </si>
  <si>
    <t>GE06TB7657745064300027</t>
  </si>
  <si>
    <t>GE50TB7778945063600013</t>
  </si>
  <si>
    <t>თიბისი</t>
  </si>
  <si>
    <t>მპგ საქართველოსთვის</t>
  </si>
  <si>
    <t>2022 წელი</t>
  </si>
  <si>
    <t>01001011765</t>
  </si>
  <si>
    <t>ინტერნეტ-რეკლამს ხრჯი</t>
  </si>
  <si>
    <t>Facebook</t>
  </si>
  <si>
    <t>2023 წელი</t>
  </si>
  <si>
    <t>GE55TB7550945061100090</t>
  </si>
  <si>
    <t>35001061125</t>
  </si>
  <si>
    <t>29001004739</t>
  </si>
  <si>
    <t>01007015337</t>
  </si>
  <si>
    <t>19001105060</t>
  </si>
  <si>
    <t>04001001587</t>
  </si>
  <si>
    <t>01010014209</t>
  </si>
  <si>
    <t>აუდიტორული მომსახურება</t>
  </si>
  <si>
    <t>კომუნალური გადასახადი (ქ.თბილისი; ბელიაშვილის 68)</t>
  </si>
  <si>
    <t xml:space="preserve">ინტერნეტმომსახურება (ავტომატიზებულ სისტემაში საკვანძო სიტყვების ძიებაინერნეტსივრცეში)  </t>
  </si>
  <si>
    <t>იჯარა 102/10/2023-31/12/2023 (იჯარა-ქ. რუსთავი კოსტავს გამზ. #18 საკ. კოდი 02.05.06.018.01.536)</t>
  </si>
  <si>
    <t xml:space="preserve">იჯარა 16/10/2023-16/11/2024 (იჯარა ქ. მარტვილის, მშვიდობის ქ. 29  საკ. კოდი 41.09.38.445 </t>
  </si>
  <si>
    <t>ჰოსტინგის საფასური</t>
  </si>
  <si>
    <t>ღონისძიება-შეხვედრა (ზუგდიდი) დარბაზის იჯარა</t>
  </si>
  <si>
    <t>ღონისძიება-შეხვედრა  (ბათუმი)  დარბაზის იჯარა</t>
  </si>
  <si>
    <t>ღონისძიება-შეხვედრა (ქუთაისი)  დარბაზის იჯარა</t>
  </si>
  <si>
    <t>FB სარეკლამო მომსახურება</t>
  </si>
  <si>
    <t>ღონისძიება-შეხვედრა (ამბროლაური)  დარბაზის იჯარა</t>
  </si>
  <si>
    <t>ღონისძიება-შეხვედრა (მცხეთა)  დარბაზის იჯარა</t>
  </si>
  <si>
    <t>ღონისძიება-შეხვედრა (გურჯაანი)  დარბაზის იჯარა</t>
  </si>
  <si>
    <t>39001017062</t>
  </si>
  <si>
    <t>02.05.06.018.01.536</t>
  </si>
  <si>
    <t>არაფულადი შემოწირულობა  პ/ნ ლაშა ლობჟანიძე პ/ნ 35001061125</t>
  </si>
  <si>
    <t>ქ. რუსთავი კოსტავს გამზ. #18 საკ. კოდი 02.05.06.018.01.536)</t>
  </si>
  <si>
    <t xml:space="preserve">იჯარა ქ. მარტვილის, მშვიდობის ქ. 29  საკ. კოდი 41.09.38.445 </t>
  </si>
  <si>
    <t xml:space="preserve">41.09.38.445 </t>
  </si>
  <si>
    <t>არაფულადი შემოწირულობა აკაკი ხუნწელია პ/ნ 29001004739</t>
  </si>
  <si>
    <t>საურავი და პირგასამტეხლო</t>
  </si>
  <si>
    <t xml:space="preserve">ინტერნეტმომსახურება (ავტომატიზებულ სისტემაში საკვანძო სიტყვების ძიება ინერნეტსივრცეში)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</si>
</sst>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00.00"/>
    <numFmt numFmtId="167" formatCode="dd/mm/yy;@"/>
    <numFmt numFmtId="168" formatCode="\ს\ა\ტ\ე\ლ\ე\ვ\ი\ზ\ი\ო\ \რ\ე\კ\ლ\ა\მ\ა"/>
  </numFmts>
  <fonts count="44">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b/>
      <sz val="10"/>
      <color indexed="8"/>
      <name val="Sylfaen"/>
      <family val="1"/>
    </font>
    <font>
      <sz val="10"/>
      <color rgb="FF3C4246"/>
      <name val="Arial"/>
      <family val="2"/>
    </font>
    <font>
      <sz val="8"/>
      <color rgb="FF000000"/>
      <name val="BPG Arial"/>
    </font>
    <font>
      <sz val="7"/>
      <color rgb="FF000000"/>
      <name val="BPG Arial"/>
    </font>
    <font>
      <sz val="9"/>
      <color rgb="FF3C4246"/>
      <name val="Arial"/>
      <family val="2"/>
      <charset val="204"/>
    </font>
    <font>
      <sz val="10"/>
      <color rgb="FF3C4246"/>
      <name val="Arial"/>
      <family val="2"/>
      <charset val="204"/>
    </font>
    <font>
      <sz val="10"/>
      <color rgb="FF212529"/>
      <name val="BPGDejaVuSans"/>
    </font>
    <font>
      <sz val="10"/>
      <color rgb="FF3C4246"/>
      <name val="Sylfaen"/>
      <family val="1"/>
    </font>
    <font>
      <sz val="10"/>
      <color rgb="FF212529"/>
      <name val="Sylfae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E7E7E7"/>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630">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27"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5"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0" xfId="0" applyFont="1" applyFill="1" applyBorder="1" applyAlignment="1" applyProtection="1">
      <alignment vertical="center"/>
    </xf>
    <xf numFmtId="0" fontId="16" fillId="4" borderId="32"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2"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2"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27" xfId="1" applyFont="1" applyFill="1" applyBorder="1" applyAlignment="1" applyProtection="1">
      <alignment horizontal="left" vertical="center" wrapText="1" indent="1"/>
    </xf>
    <xf numFmtId="0" fontId="20" fillId="0" borderId="27" xfId="0" applyFont="1" applyFill="1" applyBorder="1" applyProtection="1">
      <protection locked="0"/>
    </xf>
    <xf numFmtId="3" fontId="20" fillId="4" borderId="27"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26"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8" xfId="2" applyFont="1" applyFill="1" applyBorder="1" applyAlignment="1" applyProtection="1">
      <alignment horizontal="left" vertical="top" wrapText="1"/>
      <protection locked="0"/>
    </xf>
    <xf numFmtId="0" fontId="16" fillId="0" borderId="24" xfId="2" applyFont="1" applyFill="1" applyBorder="1" applyAlignment="1" applyProtection="1">
      <alignment horizontal="left" vertical="top" wrapText="1"/>
      <protection locked="0"/>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1" xfId="2" applyFont="1" applyFill="1" applyBorder="1" applyAlignment="1" applyProtection="1">
      <alignment horizontal="left" vertical="top"/>
      <protection locked="0"/>
    </xf>
    <xf numFmtId="0" fontId="16" fillId="4" borderId="21" xfId="2" applyFont="1" applyFill="1" applyBorder="1" applyAlignment="1" applyProtection="1">
      <alignment horizontal="left" vertical="top" wrapText="1"/>
      <protection locked="0"/>
    </xf>
    <xf numFmtId="0" fontId="16" fillId="4" borderId="22" xfId="2" applyFont="1" applyFill="1" applyBorder="1" applyAlignment="1" applyProtection="1">
      <alignment horizontal="left" vertical="top" wrapText="1"/>
      <protection locked="0"/>
    </xf>
    <xf numFmtId="1" fontId="16" fillId="4" borderId="22" xfId="2" applyNumberFormat="1" applyFont="1" applyFill="1" applyBorder="1" applyAlignment="1" applyProtection="1">
      <alignment horizontal="left" vertical="top" wrapText="1"/>
      <protection locked="0"/>
    </xf>
    <xf numFmtId="1" fontId="16" fillId="4" borderId="23"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0" xfId="2" applyFont="1" applyFill="1" applyBorder="1" applyAlignment="1" applyProtection="1">
      <alignment horizontal="center" vertical="top" wrapText="1"/>
    </xf>
    <xf numFmtId="1" fontId="16" fillId="4" borderId="20"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5"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1" xfId="9" applyFont="1" applyFill="1" applyBorder="1" applyAlignment="1" applyProtection="1">
      <alignment horizontal="right" vertical="center"/>
    </xf>
    <xf numFmtId="14" fontId="16" fillId="0" borderId="31" xfId="9" applyNumberFormat="1" applyFont="1" applyBorder="1" applyAlignment="1" applyProtection="1">
      <alignment vertical="center"/>
      <protection locked="0"/>
    </xf>
    <xf numFmtId="0" fontId="16" fillId="4" borderId="32"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1"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1" xfId="9" applyFont="1" applyFill="1" applyBorder="1" applyAlignment="1" applyProtection="1">
      <alignment vertical="center"/>
      <protection locked="0"/>
    </xf>
    <xf numFmtId="0" fontId="30" fillId="4" borderId="32"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1" xfId="9" applyFont="1" applyFill="1" applyBorder="1" applyAlignment="1" applyProtection="1">
      <alignment vertical="center"/>
    </xf>
    <xf numFmtId="0" fontId="30" fillId="0" borderId="0" xfId="9" applyFont="1" applyAlignment="1" applyProtection="1">
      <alignment vertical="center"/>
      <protection locked="0"/>
    </xf>
    <xf numFmtId="0" fontId="29" fillId="4" borderId="11"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3" borderId="11"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15" applyFont="1" applyFill="1" applyBorder="1" applyAlignment="1" applyProtection="1">
      <alignment horizontal="center" vertical="center" wrapText="1"/>
    </xf>
    <xf numFmtId="0" fontId="29" fillId="3" borderId="14" xfId="9" applyFont="1" applyFill="1" applyBorder="1" applyAlignment="1" applyProtection="1">
      <alignment horizontal="center" vertical="center" wrapText="1"/>
    </xf>
    <xf numFmtId="0" fontId="29" fillId="4" borderId="9"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1"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5" xfId="9" applyFont="1" applyBorder="1" applyAlignment="1" applyProtection="1">
      <alignment horizontal="center" vertical="center"/>
      <protection locked="0"/>
    </xf>
    <xf numFmtId="0" fontId="25" fillId="0" borderId="2" xfId="9" applyFont="1" applyBorder="1" applyAlignment="1" applyProtection="1">
      <alignment vertical="center" wrapText="1"/>
      <protection locked="0"/>
    </xf>
    <xf numFmtId="0" fontId="25" fillId="0" borderId="15" xfId="9" applyFont="1" applyBorder="1" applyAlignment="1" applyProtection="1">
      <alignment vertical="center" wrapText="1"/>
      <protection locked="0"/>
    </xf>
    <xf numFmtId="0" fontId="25" fillId="3" borderId="15"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6" xfId="15" applyFont="1" applyFill="1" applyBorder="1" applyAlignment="1" applyProtection="1">
      <alignment vertical="center" wrapText="1"/>
      <protection locked="0"/>
    </xf>
    <xf numFmtId="0" fontId="25" fillId="3" borderId="17" xfId="9" applyFont="1" applyFill="1" applyBorder="1" applyAlignment="1" applyProtection="1">
      <alignment vertical="center"/>
      <protection locked="0"/>
    </xf>
    <xf numFmtId="0" fontId="25" fillId="0" borderId="30" xfId="9" applyFont="1" applyBorder="1" applyAlignment="1" applyProtection="1">
      <alignment vertical="center" wrapText="1"/>
      <protection locked="0"/>
    </xf>
    <xf numFmtId="0" fontId="25" fillId="0" borderId="18" xfId="9" applyFont="1" applyBorder="1" applyAlignment="1" applyProtection="1">
      <alignment horizontal="center" vertical="center"/>
      <protection locked="0"/>
    </xf>
    <xf numFmtId="0" fontId="25" fillId="3" borderId="18"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19" xfId="9" applyFont="1" applyFill="1" applyBorder="1" applyAlignment="1" applyProtection="1">
      <alignment vertical="center"/>
      <protection locked="0"/>
    </xf>
    <xf numFmtId="0" fontId="25" fillId="0" borderId="29" xfId="9" applyFont="1" applyBorder="1" applyAlignment="1" applyProtection="1">
      <alignment vertical="center" wrapText="1"/>
      <protection locked="0"/>
    </xf>
    <xf numFmtId="0" fontId="25" fillId="3" borderId="33" xfId="9" applyFont="1" applyFill="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0" fontId="16" fillId="0" borderId="1" xfId="2" applyFont="1" applyFill="1" applyBorder="1" applyAlignment="1" applyProtection="1">
      <alignment horizontal="center" vertical="top" wrapText="1"/>
      <protection locked="0"/>
    </xf>
    <xf numFmtId="0" fontId="30" fillId="0" borderId="1" xfId="5" applyFont="1" applyBorder="1" applyAlignment="1" applyProtection="1">
      <alignment wrapText="1"/>
      <protection locked="0"/>
    </xf>
    <xf numFmtId="1" fontId="16" fillId="0" borderId="1" xfId="2" applyNumberFormat="1" applyFont="1" applyFill="1" applyBorder="1" applyAlignment="1" applyProtection="1">
      <alignment horizontal="left" vertical="top" wrapText="1"/>
      <protection locked="0"/>
    </xf>
    <xf numFmtId="14" fontId="30" fillId="0" borderId="1" xfId="5" applyNumberFormat="1" applyFont="1" applyBorder="1" applyAlignment="1" applyProtection="1">
      <alignment wrapText="1"/>
      <protection locked="0"/>
    </xf>
    <xf numFmtId="0" fontId="16" fillId="0" borderId="1" xfId="2" applyFont="1" applyFill="1" applyBorder="1" applyAlignment="1" applyProtection="1">
      <alignment horizontal="right" vertical="top" wrapText="1"/>
      <protection locked="0"/>
    </xf>
    <xf numFmtId="0" fontId="35" fillId="4" borderId="1" xfId="2" applyFont="1" applyFill="1" applyBorder="1" applyAlignment="1">
      <alignment horizontal="center" vertical="top" wrapText="1"/>
    </xf>
    <xf numFmtId="0" fontId="36" fillId="5" borderId="1" xfId="0" applyFont="1" applyFill="1" applyBorder="1"/>
    <xf numFmtId="1" fontId="35" fillId="4" borderId="1" xfId="2" applyNumberFormat="1" applyFont="1" applyFill="1" applyBorder="1" applyAlignment="1">
      <alignment horizontal="center" vertical="top" wrapText="1"/>
    </xf>
    <xf numFmtId="0" fontId="36" fillId="5" borderId="1" xfId="0" applyFont="1" applyFill="1" applyBorder="1" applyAlignment="1">
      <alignment horizontal="left" vertical="center"/>
    </xf>
    <xf numFmtId="0" fontId="0" fillId="0" borderId="1" xfId="0" applyBorder="1" applyAlignment="1">
      <alignment horizontal="center" vertical="center"/>
    </xf>
    <xf numFmtId="0" fontId="17" fillId="0" borderId="1" xfId="4" applyFont="1" applyBorder="1" applyAlignment="1" applyProtection="1">
      <alignment horizontal="left" vertical="center" wrapText="1"/>
      <protection locked="0"/>
    </xf>
    <xf numFmtId="14" fontId="22" fillId="0" borderId="2" xfId="14" applyNumberFormat="1" applyFont="1" applyBorder="1" applyAlignment="1" applyProtection="1">
      <alignment horizontal="right" vertical="center" wrapText="1"/>
      <protection locked="0"/>
    </xf>
    <xf numFmtId="14" fontId="10" fillId="0" borderId="1" xfId="3" applyNumberFormat="1" applyFont="1" applyBorder="1" applyAlignment="1" applyProtection="1">
      <alignment horizontal="right"/>
      <protection locked="0"/>
    </xf>
    <xf numFmtId="0" fontId="16" fillId="0" borderId="34" xfId="2" applyFont="1" applyFill="1" applyBorder="1" applyAlignment="1" applyProtection="1">
      <alignment horizontal="left" vertical="top" wrapText="1"/>
      <protection locked="0"/>
    </xf>
    <xf numFmtId="14" fontId="10" fillId="0" borderId="1" xfId="3" applyNumberFormat="1" applyFont="1" applyBorder="1" applyAlignment="1" applyProtection="1">
      <alignment horizontal="right" vertical="center"/>
      <protection locked="0"/>
    </xf>
    <xf numFmtId="0" fontId="16" fillId="2" borderId="1" xfId="0" applyFont="1" applyFill="1" applyBorder="1" applyAlignment="1" applyProtection="1">
      <alignment horizontal="right"/>
      <protection locked="0"/>
    </xf>
    <xf numFmtId="0" fontId="37" fillId="0" borderId="0" xfId="0" applyFont="1" applyAlignment="1">
      <alignment wrapText="1"/>
    </xf>
    <xf numFmtId="14" fontId="0" fillId="0" borderId="25" xfId="0" applyNumberFormat="1" applyBorder="1" applyAlignment="1">
      <alignment horizontal="right" vertical="center"/>
    </xf>
    <xf numFmtId="49" fontId="0" fillId="0" borderId="25" xfId="0" applyNumberFormat="1" applyBorder="1" applyAlignment="1">
      <alignment horizontal="left" vertical="center"/>
    </xf>
    <xf numFmtId="0" fontId="16" fillId="0" borderId="35" xfId="2" applyFont="1" applyFill="1" applyBorder="1" applyAlignment="1" applyProtection="1">
      <alignment horizontal="left" vertical="top" wrapText="1"/>
      <protection locked="0"/>
    </xf>
    <xf numFmtId="0" fontId="16" fillId="2" borderId="1" xfId="0" applyFont="1" applyFill="1" applyBorder="1" applyAlignment="1" applyProtection="1">
      <alignment horizontal="right" vertical="center"/>
      <protection locked="0"/>
    </xf>
    <xf numFmtId="1" fontId="16" fillId="0" borderId="24" xfId="2" applyNumberFormat="1" applyFont="1" applyFill="1" applyBorder="1" applyAlignment="1" applyProtection="1">
      <alignment horizontal="left" vertical="top" wrapText="1"/>
      <protection locked="0"/>
    </xf>
    <xf numFmtId="0" fontId="38" fillId="6" borderId="5" xfId="0" applyFont="1" applyFill="1" applyBorder="1" applyAlignment="1">
      <alignment horizontal="center" vertical="center" wrapText="1"/>
    </xf>
    <xf numFmtId="0" fontId="16" fillId="2" borderId="1" xfId="0" applyFont="1" applyFill="1" applyBorder="1" applyAlignment="1" applyProtection="1">
      <alignment vertical="center"/>
      <protection locked="0"/>
    </xf>
    <xf numFmtId="0" fontId="16" fillId="0" borderId="1" xfId="2" applyFont="1" applyFill="1" applyBorder="1" applyAlignment="1" applyProtection="1">
      <alignment horizontal="right" vertical="center" wrapText="1"/>
      <protection locked="0"/>
    </xf>
    <xf numFmtId="0" fontId="16" fillId="0" borderId="5" xfId="2" applyFont="1" applyFill="1" applyBorder="1" applyAlignment="1" applyProtection="1">
      <alignment horizontal="left" vertical="top" wrapText="1"/>
      <protection locked="0"/>
    </xf>
    <xf numFmtId="0" fontId="16" fillId="2" borderId="1" xfId="0" applyFont="1" applyFill="1" applyBorder="1" applyProtection="1">
      <protection locked="0"/>
    </xf>
    <xf numFmtId="2" fontId="16" fillId="0" borderId="1" xfId="2" applyNumberFormat="1" applyFont="1" applyFill="1" applyBorder="1" applyAlignment="1" applyProtection="1">
      <alignment horizontal="right" vertical="top" wrapText="1"/>
      <protection locked="0"/>
    </xf>
    <xf numFmtId="1" fontId="10" fillId="0" borderId="1" xfId="3" applyNumberFormat="1" applyFont="1" applyBorder="1" applyAlignment="1" applyProtection="1">
      <alignment horizontal="right"/>
      <protection locked="0"/>
    </xf>
    <xf numFmtId="2" fontId="16" fillId="0" borderId="6" xfId="2" applyNumberFormat="1" applyFont="1" applyFill="1" applyBorder="1" applyAlignment="1" applyProtection="1">
      <alignment horizontal="right" vertical="top" wrapText="1"/>
      <protection locked="0"/>
    </xf>
    <xf numFmtId="0" fontId="16" fillId="2" borderId="5" xfId="0" applyFont="1" applyFill="1" applyBorder="1" applyProtection="1">
      <protection locked="0"/>
    </xf>
    <xf numFmtId="0" fontId="16" fillId="2" borderId="5" xfId="0" applyFont="1" applyFill="1" applyBorder="1" applyAlignment="1" applyProtection="1">
      <alignment vertical="center"/>
      <protection locked="0"/>
    </xf>
    <xf numFmtId="2" fontId="16" fillId="0" borderId="27" xfId="2" applyNumberFormat="1" applyFont="1" applyFill="1" applyBorder="1" applyAlignment="1" applyProtection="1">
      <alignment horizontal="right" vertical="top" wrapText="1"/>
      <protection locked="0"/>
    </xf>
    <xf numFmtId="0" fontId="16" fillId="0" borderId="1" xfId="2" applyFont="1" applyFill="1" applyBorder="1" applyAlignment="1" applyProtection="1">
      <alignment horizontal="left" vertical="top" wrapText="1"/>
      <protection locked="0"/>
    </xf>
    <xf numFmtId="0" fontId="16" fillId="0" borderId="6" xfId="2" applyFont="1" applyFill="1" applyBorder="1" applyAlignment="1" applyProtection="1">
      <alignment vertical="top" wrapText="1"/>
      <protection locked="0"/>
    </xf>
    <xf numFmtId="0" fontId="16" fillId="0" borderId="8" xfId="2" applyFont="1" applyFill="1" applyBorder="1" applyAlignment="1" applyProtection="1">
      <alignment vertical="top" wrapText="1"/>
      <protection locked="0"/>
    </xf>
    <xf numFmtId="0" fontId="16" fillId="0" borderId="1" xfId="2" applyFont="1" applyFill="1" applyBorder="1" applyAlignment="1" applyProtection="1">
      <alignment vertical="top" wrapText="1"/>
      <protection locked="0"/>
    </xf>
    <xf numFmtId="2" fontId="16" fillId="2" borderId="1" xfId="3" applyNumberFormat="1" applyFont="1" applyFill="1" applyBorder="1" applyProtection="1">
      <protection locked="0"/>
    </xf>
    <xf numFmtId="49" fontId="12" fillId="2" borderId="1" xfId="0" applyNumberFormat="1" applyFont="1" applyFill="1" applyBorder="1" applyProtection="1"/>
    <xf numFmtId="49" fontId="39" fillId="2" borderId="1" xfId="0" applyNumberFormat="1" applyFont="1" applyFill="1" applyBorder="1"/>
    <xf numFmtId="0" fontId="39" fillId="2" borderId="1" xfId="0" applyFont="1" applyFill="1" applyBorder="1"/>
    <xf numFmtId="49" fontId="12" fillId="2" borderId="27" xfId="0" applyNumberFormat="1" applyFont="1" applyFill="1" applyBorder="1" applyProtection="1"/>
    <xf numFmtId="2" fontId="16" fillId="0" borderId="1" xfId="2" applyNumberFormat="1" applyFont="1" applyFill="1" applyBorder="1" applyAlignment="1" applyProtection="1">
      <alignment horizontal="right" vertical="center"/>
      <protection locked="0"/>
    </xf>
    <xf numFmtId="2" fontId="20" fillId="4" borderId="1" xfId="2" applyNumberFormat="1" applyFont="1" applyFill="1" applyBorder="1" applyAlignment="1" applyProtection="1">
      <alignment horizontal="center" vertical="top" wrapText="1"/>
    </xf>
    <xf numFmtId="2" fontId="20" fillId="4" borderId="1" xfId="2" applyNumberFormat="1" applyFont="1" applyFill="1" applyBorder="1" applyAlignment="1" applyProtection="1">
      <alignment horizontal="right" vertical="top" wrapText="1"/>
    </xf>
    <xf numFmtId="1" fontId="20" fillId="4" borderId="1" xfId="2" applyNumberFormat="1" applyFont="1" applyFill="1" applyBorder="1" applyAlignment="1" applyProtection="1">
      <alignment horizontal="right" vertical="top" wrapText="1"/>
    </xf>
    <xf numFmtId="0" fontId="16" fillId="4" borderId="0" xfId="0" applyFont="1" applyFill="1" applyAlignment="1" applyProtection="1">
      <alignment horizontal="right"/>
    </xf>
    <xf numFmtId="0" fontId="16" fillId="2" borderId="0" xfId="0" applyFont="1" applyFill="1" applyBorder="1" applyAlignment="1" applyProtection="1">
      <alignment horizontal="right"/>
    </xf>
    <xf numFmtId="0" fontId="16" fillId="4" borderId="3" xfId="0" applyFont="1" applyFill="1" applyBorder="1" applyAlignment="1" applyProtection="1">
      <alignment horizontal="right"/>
    </xf>
    <xf numFmtId="0" fontId="16" fillId="4" borderId="20" xfId="2" applyFont="1" applyFill="1" applyBorder="1" applyAlignment="1" applyProtection="1">
      <alignment horizontal="right" vertical="top" wrapText="1"/>
    </xf>
    <xf numFmtId="2" fontId="20" fillId="4" borderId="1" xfId="2" applyNumberFormat="1" applyFont="1" applyFill="1" applyBorder="1" applyAlignment="1" applyProtection="1">
      <alignment horizontal="right" vertical="center" wrapText="1"/>
    </xf>
    <xf numFmtId="0" fontId="16" fillId="4" borderId="0" xfId="0" applyFont="1" applyFill="1" applyBorder="1" applyAlignment="1" applyProtection="1">
      <alignment horizontal="right"/>
      <protection locked="0"/>
    </xf>
    <xf numFmtId="0" fontId="10" fillId="4" borderId="0" xfId="0" applyFont="1" applyFill="1" applyBorder="1" applyAlignment="1">
      <alignment horizontal="right"/>
    </xf>
    <xf numFmtId="0" fontId="10" fillId="0" borderId="0" xfId="0" applyFont="1" applyAlignment="1">
      <alignment horizontal="right"/>
    </xf>
    <xf numFmtId="4" fontId="20" fillId="4" borderId="1" xfId="1" applyNumberFormat="1" applyFont="1" applyFill="1" applyBorder="1" applyAlignment="1" applyProtection="1">
      <alignment horizontal="right" vertical="center"/>
    </xf>
    <xf numFmtId="2" fontId="16" fillId="0" borderId="1" xfId="0" applyNumberFormat="1" applyFont="1" applyBorder="1" applyProtection="1">
      <protection locked="0"/>
    </xf>
    <xf numFmtId="0" fontId="16" fillId="0" borderId="1" xfId="1" applyFont="1" applyFill="1" applyBorder="1" applyAlignment="1" applyProtection="1">
      <alignment horizontal="left" vertical="center" wrapText="1"/>
    </xf>
    <xf numFmtId="4" fontId="20" fillId="2" borderId="1" xfId="1" applyNumberFormat="1" applyFont="1" applyFill="1" applyBorder="1" applyAlignment="1" applyProtection="1">
      <alignment horizontal="center" vertical="center" wrapText="1"/>
      <protection locked="0"/>
    </xf>
    <xf numFmtId="1" fontId="16" fillId="7" borderId="6" xfId="2" applyNumberFormat="1" applyFont="1" applyFill="1" applyBorder="1" applyAlignment="1" applyProtection="1">
      <alignment horizontal="left" vertical="top" wrapText="1"/>
      <protection locked="0"/>
    </xf>
    <xf numFmtId="1" fontId="16" fillId="7" borderId="7" xfId="2" applyNumberFormat="1" applyFont="1" applyFill="1" applyBorder="1" applyAlignment="1" applyProtection="1">
      <alignment horizontal="left" vertical="top" wrapText="1"/>
      <protection locked="0"/>
    </xf>
    <xf numFmtId="1" fontId="16" fillId="7" borderId="7" xfId="2" applyNumberFormat="1" applyFont="1" applyFill="1" applyBorder="1" applyAlignment="1" applyProtection="1">
      <alignment horizontal="left" vertical="center" wrapText="1"/>
      <protection locked="0"/>
    </xf>
    <xf numFmtId="1" fontId="16" fillId="0" borderId="1" xfId="2" applyNumberFormat="1" applyFont="1" applyFill="1" applyBorder="1" applyAlignment="1" applyProtection="1">
      <alignment horizontal="left" vertical="center" wrapText="1"/>
      <protection locked="0"/>
    </xf>
    <xf numFmtId="1" fontId="16" fillId="0" borderId="1" xfId="2" applyNumberFormat="1" applyFont="1" applyFill="1" applyBorder="1" applyAlignment="1" applyProtection="1">
      <alignment horizontal="center" wrapText="1"/>
      <protection locked="0"/>
    </xf>
    <xf numFmtId="0" fontId="40" fillId="0" borderId="1" xfId="0" applyFont="1" applyFill="1" applyBorder="1"/>
    <xf numFmtId="49" fontId="12" fillId="0" borderId="1" xfId="0" applyNumberFormat="1" applyFont="1" applyFill="1" applyBorder="1" applyProtection="1"/>
    <xf numFmtId="2" fontId="16" fillId="0" borderId="1" xfId="3" applyNumberFormat="1" applyFont="1" applyFill="1" applyBorder="1" applyProtection="1">
      <protection locked="0"/>
    </xf>
    <xf numFmtId="2" fontId="0" fillId="7" borderId="1" xfId="0" applyNumberFormat="1" applyFill="1" applyBorder="1" applyProtection="1"/>
    <xf numFmtId="0" fontId="25" fillId="0" borderId="1" xfId="9" applyFont="1" applyBorder="1" applyAlignment="1" applyProtection="1">
      <alignment vertical="center" wrapText="1"/>
      <protection locked="0"/>
    </xf>
    <xf numFmtId="0" fontId="10" fillId="0" borderId="1" xfId="3" applyBorder="1" applyProtection="1">
      <protection locked="0"/>
    </xf>
    <xf numFmtId="0" fontId="25" fillId="3" borderId="1" xfId="15" applyFont="1" applyFill="1" applyBorder="1" applyAlignment="1" applyProtection="1">
      <alignment vertical="center" wrapText="1"/>
      <protection locked="0"/>
    </xf>
    <xf numFmtId="0" fontId="12" fillId="0" borderId="1" xfId="0" applyFont="1" applyFill="1" applyBorder="1" applyProtection="1"/>
    <xf numFmtId="0" fontId="16" fillId="4" borderId="0" xfId="0" applyFont="1" applyFill="1" applyBorder="1" applyAlignment="1">
      <alignment horizontal="left" vertical="center"/>
    </xf>
    <xf numFmtId="14" fontId="16" fillId="4" borderId="0" xfId="9" applyNumberFormat="1" applyFont="1" applyFill="1" applyBorder="1" applyAlignment="1" applyProtection="1">
      <alignment horizontal="left" vertical="center"/>
    </xf>
    <xf numFmtId="49" fontId="16" fillId="2" borderId="0" xfId="9" applyNumberFormat="1" applyFont="1" applyFill="1" applyBorder="1" applyAlignment="1" applyProtection="1">
      <alignment horizontal="left" vertical="center"/>
      <protection locked="0"/>
    </xf>
    <xf numFmtId="0" fontId="40" fillId="0" borderId="1" xfId="0" applyFont="1" applyFill="1" applyBorder="1" applyAlignment="1">
      <alignment horizontal="left"/>
    </xf>
    <xf numFmtId="49" fontId="40" fillId="0" borderId="1" xfId="0" applyNumberFormat="1" applyFont="1" applyFill="1" applyBorder="1" applyAlignment="1">
      <alignment horizontal="left"/>
    </xf>
    <xf numFmtId="49" fontId="10" fillId="0" borderId="1" xfId="0" applyNumberFormat="1" applyFont="1" applyFill="1" applyBorder="1" applyAlignment="1">
      <alignment horizontal="left" vertical="center"/>
    </xf>
    <xf numFmtId="14" fontId="16" fillId="2" borderId="0" xfId="9" applyNumberFormat="1" applyFont="1" applyFill="1" applyBorder="1" applyAlignment="1" applyProtection="1">
      <alignment horizontal="left" vertical="center"/>
    </xf>
    <xf numFmtId="0" fontId="16" fillId="0" borderId="0" xfId="0" applyFont="1" applyAlignment="1">
      <alignment horizontal="left" vertical="center"/>
    </xf>
    <xf numFmtId="0" fontId="20" fillId="3" borderId="11" xfId="9" applyFont="1" applyFill="1" applyBorder="1" applyAlignment="1" applyProtection="1">
      <alignment horizontal="left" vertical="center" wrapText="1"/>
    </xf>
    <xf numFmtId="0" fontId="20" fillId="4" borderId="13" xfId="9" applyFont="1" applyFill="1" applyBorder="1" applyAlignment="1" applyProtection="1">
      <alignment horizontal="left" vertical="center"/>
    </xf>
    <xf numFmtId="49" fontId="16" fillId="0" borderId="1" xfId="9" applyNumberFormat="1" applyFont="1" applyBorder="1" applyAlignment="1" applyProtection="1">
      <alignment horizontal="left" vertical="center"/>
      <protection locked="0"/>
    </xf>
    <xf numFmtId="49" fontId="16" fillId="0" borderId="0" xfId="9" applyNumberFormat="1" applyFont="1" applyAlignment="1" applyProtection="1">
      <alignment horizontal="left" vertical="center"/>
      <protection locked="0"/>
    </xf>
    <xf numFmtId="0" fontId="41" fillId="0" borderId="0" xfId="0" applyFont="1" applyAlignment="1">
      <alignment wrapText="1"/>
    </xf>
    <xf numFmtId="14" fontId="20" fillId="2" borderId="0"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horizontal="left" vertical="center" wrapText="1"/>
    </xf>
    <xf numFmtId="0" fontId="16" fillId="0" borderId="37" xfId="2" applyFont="1" applyFill="1" applyBorder="1" applyAlignment="1" applyProtection="1">
      <alignment horizontal="left" vertical="top" wrapText="1"/>
      <protection locked="0"/>
    </xf>
    <xf numFmtId="1" fontId="20" fillId="4" borderId="8" xfId="2" applyNumberFormat="1" applyFont="1" applyFill="1" applyBorder="1" applyAlignment="1" applyProtection="1">
      <alignment horizontal="center" vertical="center" wrapText="1"/>
    </xf>
    <xf numFmtId="0" fontId="16" fillId="2" borderId="1" xfId="0" applyFont="1" applyFill="1" applyBorder="1" applyAlignment="1" applyProtection="1">
      <protection locked="0"/>
    </xf>
    <xf numFmtId="0" fontId="16" fillId="0" borderId="6" xfId="2" applyFont="1" applyFill="1" applyBorder="1" applyAlignment="1" applyProtection="1">
      <alignment horizontal="center" vertical="top"/>
      <protection locked="0"/>
    </xf>
    <xf numFmtId="0" fontId="25" fillId="3" borderId="1" xfId="9" applyFont="1" applyFill="1" applyBorder="1" applyAlignment="1" applyProtection="1">
      <alignment vertical="center"/>
      <protection locked="0"/>
    </xf>
    <xf numFmtId="4" fontId="15" fillId="4" borderId="1" xfId="0" applyNumberFormat="1" applyFont="1" applyFill="1" applyBorder="1" applyAlignment="1">
      <alignment horizontal="center" vertical="center"/>
    </xf>
    <xf numFmtId="0" fontId="42" fillId="0" borderId="1" xfId="0" applyFont="1" applyFill="1" applyBorder="1" applyAlignment="1">
      <alignment horizontal="left"/>
    </xf>
    <xf numFmtId="0" fontId="42" fillId="0" borderId="1" xfId="0" applyFont="1" applyFill="1" applyBorder="1"/>
    <xf numFmtId="49" fontId="16" fillId="0" borderId="1" xfId="0" applyNumberFormat="1" applyFont="1" applyFill="1" applyBorder="1" applyProtection="1"/>
    <xf numFmtId="49" fontId="42" fillId="0" borderId="1" xfId="0" applyNumberFormat="1" applyFont="1" applyFill="1" applyBorder="1" applyAlignment="1">
      <alignment horizontal="left"/>
    </xf>
    <xf numFmtId="2" fontId="42" fillId="0" borderId="0" xfId="0" applyNumberFormat="1" applyFont="1" applyFill="1"/>
    <xf numFmtId="2" fontId="16" fillId="7" borderId="2" xfId="0" applyNumberFormat="1" applyFont="1" applyFill="1" applyBorder="1" applyProtection="1"/>
    <xf numFmtId="49" fontId="42" fillId="0" borderId="2" xfId="0" applyNumberFormat="1" applyFont="1" applyFill="1" applyBorder="1" applyAlignment="1">
      <alignment horizontal="left"/>
    </xf>
    <xf numFmtId="49" fontId="16" fillId="2" borderId="1" xfId="0" applyNumberFormat="1" applyFont="1" applyFill="1" applyBorder="1" applyProtection="1"/>
    <xf numFmtId="2" fontId="16" fillId="7" borderId="1" xfId="0" applyNumberFormat="1" applyFont="1" applyFill="1" applyBorder="1" applyProtection="1"/>
    <xf numFmtId="2" fontId="16" fillId="7" borderId="27" xfId="0" applyNumberFormat="1" applyFont="1" applyFill="1" applyBorder="1" applyProtection="1"/>
    <xf numFmtId="49" fontId="42" fillId="0" borderId="27" xfId="0" applyNumberFormat="1" applyFont="1" applyFill="1" applyBorder="1" applyAlignment="1">
      <alignment horizontal="left"/>
    </xf>
    <xf numFmtId="49" fontId="16" fillId="0" borderId="1" xfId="0" applyNumberFormat="1" applyFont="1" applyFill="1" applyBorder="1" applyAlignment="1" applyProtection="1">
      <alignment horizontal="left" vertical="center"/>
    </xf>
    <xf numFmtId="49" fontId="16" fillId="0" borderId="1" xfId="0" applyNumberFormat="1" applyFont="1" applyFill="1" applyBorder="1" applyAlignment="1">
      <alignment vertical="center"/>
    </xf>
    <xf numFmtId="49" fontId="16" fillId="2" borderId="27" xfId="0" applyNumberFormat="1" applyFont="1" applyFill="1" applyBorder="1" applyProtection="1"/>
    <xf numFmtId="49" fontId="16" fillId="0" borderId="1" xfId="0" applyNumberFormat="1" applyFont="1" applyFill="1" applyBorder="1" applyAlignment="1">
      <alignment horizontal="left" vertical="center"/>
    </xf>
    <xf numFmtId="0" fontId="16" fillId="0" borderId="1" xfId="9" applyFont="1" applyBorder="1" applyAlignment="1" applyProtection="1">
      <alignment vertical="center" wrapText="1"/>
      <protection locked="0"/>
    </xf>
    <xf numFmtId="0" fontId="16" fillId="0" borderId="15" xfId="9" applyFont="1" applyBorder="1" applyAlignment="1" applyProtection="1">
      <alignment vertical="center" wrapText="1"/>
      <protection locked="0"/>
    </xf>
    <xf numFmtId="0" fontId="16" fillId="3" borderId="18" xfId="9" applyFont="1" applyFill="1" applyBorder="1" applyAlignment="1" applyProtection="1">
      <alignment vertical="center" wrapText="1"/>
      <protection locked="0"/>
    </xf>
    <xf numFmtId="49" fontId="42" fillId="2" borderId="1" xfId="0" applyNumberFormat="1" applyFont="1" applyFill="1" applyBorder="1"/>
    <xf numFmtId="49" fontId="42" fillId="2" borderId="0" xfId="0" applyNumberFormat="1" applyFont="1" applyFill="1"/>
    <xf numFmtId="0" fontId="42" fillId="2" borderId="0" xfId="0" applyFont="1" applyFill="1"/>
    <xf numFmtId="0" fontId="42" fillId="2" borderId="1" xfId="0" applyFont="1" applyFill="1" applyBorder="1"/>
    <xf numFmtId="0" fontId="43" fillId="0" borderId="1" xfId="0" applyFont="1" applyBorder="1"/>
    <xf numFmtId="0" fontId="16" fillId="0" borderId="36" xfId="9" applyFont="1" applyBorder="1" applyAlignment="1" applyProtection="1">
      <alignment vertical="center" wrapText="1"/>
      <protection locked="0"/>
    </xf>
    <xf numFmtId="0" fontId="42" fillId="2" borderId="1" xfId="0" applyFont="1" applyFill="1" applyBorder="1" applyAlignment="1">
      <alignment horizontal="left"/>
    </xf>
    <xf numFmtId="0" fontId="42" fillId="2" borderId="27" xfId="0" applyFont="1" applyFill="1" applyBorder="1"/>
    <xf numFmtId="0" fontId="25" fillId="0" borderId="0" xfId="9" applyFont="1" applyBorder="1" applyAlignment="1" applyProtection="1">
      <alignment horizontal="center" vertical="center"/>
      <protection locked="0"/>
    </xf>
    <xf numFmtId="0" fontId="25" fillId="0" borderId="0" xfId="9" applyFont="1" applyBorder="1" applyAlignment="1" applyProtection="1">
      <alignment vertical="center" wrapText="1"/>
      <protection locked="0"/>
    </xf>
    <xf numFmtId="2" fontId="16" fillId="2" borderId="0" xfId="3" applyNumberFormat="1" applyFont="1" applyFill="1" applyBorder="1" applyProtection="1">
      <protection locked="0"/>
    </xf>
    <xf numFmtId="49" fontId="16" fillId="0" borderId="0" xfId="9" applyNumberFormat="1" applyFont="1" applyBorder="1" applyAlignment="1" applyProtection="1">
      <alignment horizontal="left" vertical="center"/>
      <protection locked="0"/>
    </xf>
    <xf numFmtId="0" fontId="39" fillId="2" borderId="0" xfId="0" applyFont="1" applyFill="1" applyBorder="1"/>
    <xf numFmtId="49" fontId="12" fillId="2" borderId="0" xfId="0" applyNumberFormat="1" applyFont="1" applyFill="1" applyBorder="1" applyProtection="1"/>
    <xf numFmtId="0" fontId="25" fillId="3" borderId="0" xfId="9" applyFont="1" applyFill="1" applyBorder="1" applyAlignment="1" applyProtection="1">
      <alignment vertical="center" wrapText="1"/>
      <protection locked="0"/>
    </xf>
    <xf numFmtId="0" fontId="25" fillId="3" borderId="0" xfId="15" applyFont="1" applyFill="1" applyBorder="1" applyAlignment="1" applyProtection="1">
      <alignment vertical="center" wrapText="1"/>
      <protection locked="0"/>
    </xf>
    <xf numFmtId="0" fontId="25" fillId="3" borderId="0" xfId="9" applyFont="1" applyFill="1" applyBorder="1" applyAlignment="1" applyProtection="1">
      <alignment vertical="center"/>
      <protection locked="0"/>
    </xf>
    <xf numFmtId="0" fontId="16" fillId="0" borderId="0" xfId="9" applyFont="1" applyAlignment="1" applyProtection="1">
      <alignment horizontal="left" vertical="center"/>
      <protection locked="0"/>
    </xf>
    <xf numFmtId="0" fontId="16" fillId="4" borderId="0" xfId="9" applyFont="1" applyFill="1" applyBorder="1" applyAlignment="1" applyProtection="1">
      <alignment horizontal="left" vertical="center"/>
    </xf>
    <xf numFmtId="0" fontId="33" fillId="4" borderId="0" xfId="9" applyFont="1" applyFill="1" applyBorder="1" applyAlignment="1" applyProtection="1">
      <alignment horizontal="left" vertical="center"/>
    </xf>
    <xf numFmtId="0" fontId="29" fillId="4" borderId="12" xfId="9" applyFont="1" applyFill="1" applyBorder="1" applyAlignment="1" applyProtection="1">
      <alignment horizontal="left" vertical="center" wrapText="1"/>
    </xf>
    <xf numFmtId="0" fontId="29" fillId="4" borderId="13" xfId="9" applyFont="1" applyFill="1" applyBorder="1" applyAlignment="1" applyProtection="1">
      <alignment horizontal="left" vertical="center"/>
    </xf>
    <xf numFmtId="14" fontId="16" fillId="0" borderId="1" xfId="3" applyNumberFormat="1" applyFont="1" applyFill="1" applyBorder="1" applyAlignment="1" applyProtection="1">
      <alignment horizontal="left"/>
      <protection locked="0"/>
    </xf>
    <xf numFmtId="14" fontId="16" fillId="0" borderId="1" xfId="0" applyNumberFormat="1" applyFont="1" applyFill="1" applyBorder="1" applyAlignment="1" applyProtection="1">
      <alignment horizontal="left"/>
    </xf>
    <xf numFmtId="14" fontId="0" fillId="0" borderId="1" xfId="0" applyNumberFormat="1" applyFill="1" applyBorder="1" applyAlignment="1" applyProtection="1">
      <alignment horizontal="left"/>
    </xf>
    <xf numFmtId="14" fontId="16" fillId="2" borderId="1" xfId="3" applyNumberFormat="1" applyFont="1" applyFill="1" applyBorder="1" applyAlignment="1" applyProtection="1">
      <alignment horizontal="left"/>
      <protection locked="0"/>
    </xf>
    <xf numFmtId="14" fontId="16" fillId="2" borderId="0" xfId="3" applyNumberFormat="1" applyFont="1" applyFill="1" applyBorder="1" applyAlignment="1" applyProtection="1">
      <alignment horizontal="left"/>
      <protection locked="0"/>
    </xf>
    <xf numFmtId="0" fontId="16" fillId="2" borderId="0" xfId="9" applyFont="1" applyFill="1" applyBorder="1" applyAlignment="1" applyProtection="1">
      <alignment horizontal="left" vertical="center"/>
      <protection locked="0"/>
    </xf>
    <xf numFmtId="0" fontId="30" fillId="0" borderId="0" xfId="9" applyFont="1" applyAlignment="1" applyProtection="1">
      <alignment horizontal="left" vertical="center"/>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2"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9" fillId="3" borderId="9" xfId="9" applyFont="1" applyFill="1" applyBorder="1" applyAlignment="1" applyProtection="1">
      <alignment horizontal="center" vertical="center"/>
    </xf>
    <xf numFmtId="14" fontId="20" fillId="2" borderId="0" xfId="9" applyNumberFormat="1" applyFont="1" applyFill="1" applyBorder="1" applyAlignment="1" applyProtection="1">
      <alignment horizontal="left" vertical="center" wrapText="1"/>
    </xf>
    <xf numFmtId="14" fontId="20" fillId="2" borderId="28"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2"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27"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27"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27"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28" xfId="10" applyNumberFormat="1" applyFont="1" applyFill="1" applyBorder="1" applyAlignment="1" applyProtection="1">
      <alignment horizontal="center" vertical="center"/>
    </xf>
    <xf numFmtId="14" fontId="20" fillId="2" borderId="28"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2"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6" fillId="0" borderId="38" xfId="2" applyFont="1" applyFill="1" applyBorder="1" applyAlignment="1" applyProtection="1">
      <alignment horizontal="center" vertical="center" wrapText="1"/>
      <protection locked="0"/>
    </xf>
    <xf numFmtId="0" fontId="16" fillId="0" borderId="39" xfId="2" applyFont="1" applyFill="1" applyBorder="1" applyAlignment="1" applyProtection="1">
      <alignment horizontal="center" vertical="center" wrapText="1"/>
      <protection locked="0"/>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2"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FFFFF"/>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83</xdr:row>
      <xdr:rowOff>171450</xdr:rowOff>
    </xdr:from>
    <xdr:to>
      <xdr:col>1</xdr:col>
      <xdr:colOff>1495425</xdr:colOff>
      <xdr:row>83</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83</xdr:row>
      <xdr:rowOff>180975</xdr:rowOff>
    </xdr:from>
    <xdr:to>
      <xdr:col>2</xdr:col>
      <xdr:colOff>554556</xdr:colOff>
      <xdr:row>83</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0S%20E%20R/Desktop/&#4324;&#4317;&#4320;&#4315;&#4304;%20%2028.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0"/>
      <sheetName val="ფორმა N11"/>
      <sheetName val="ფორმა N12"/>
      <sheetName val="ფორმა N13"/>
      <sheetName val="ფორმა N14"/>
      <sheetName val="ფორმა N16"/>
      <sheetName val="ფორმა 17"/>
      <sheetName val="Validation"/>
    </sheetNames>
    <sheetDataSet>
      <sheetData sheetId="0">
        <row r="274">
          <cell r="B274" t="str">
            <v>რაჩო</v>
          </cell>
          <cell r="C274" t="str">
            <v>გახარია</v>
          </cell>
        </row>
        <row r="275">
          <cell r="B275" t="str">
            <v>ბერდია</v>
          </cell>
          <cell r="C275" t="str">
            <v>სიჭინავა</v>
          </cell>
        </row>
        <row r="276">
          <cell r="B276" t="str">
            <v>ბერდია</v>
          </cell>
          <cell r="C276" t="str">
            <v>სიჭინავა</v>
          </cell>
        </row>
        <row r="277">
          <cell r="B277" t="str">
            <v>ანა</v>
          </cell>
          <cell r="C277" t="str">
            <v>ბუჩუკური</v>
          </cell>
        </row>
      </sheetData>
      <sheetData sheetId="1">
        <row r="81">
          <cell r="B81" t="str">
            <v>ანა</v>
          </cell>
          <cell r="C81" t="str">
            <v>ბუჩუკური</v>
          </cell>
        </row>
        <row r="82">
          <cell r="B82" t="str">
            <v>ანა</v>
          </cell>
          <cell r="C82" t="str">
            <v>ბუჩუკური</v>
          </cell>
        </row>
        <row r="83">
          <cell r="B83" t="str">
            <v>გიორგი</v>
          </cell>
          <cell r="C83" t="str">
            <v>ჭანტურია</v>
          </cell>
        </row>
        <row r="84">
          <cell r="B84" t="str">
            <v>გიორგი</v>
          </cell>
          <cell r="C84" t="str">
            <v>ჭანტურია</v>
          </cell>
        </row>
        <row r="85">
          <cell r="B85" t="str">
            <v>ეკატერინე</v>
          </cell>
          <cell r="C85" t="str">
            <v>ვეფხვაძე</v>
          </cell>
        </row>
        <row r="86">
          <cell r="B86" t="str">
            <v>გიორგი</v>
          </cell>
          <cell r="C86" t="str">
            <v>ჭანტურია</v>
          </cell>
        </row>
        <row r="87">
          <cell r="B87" t="str">
            <v>გიორგი</v>
          </cell>
          <cell r="C87" t="str">
            <v>ჭანტურია</v>
          </cell>
        </row>
        <row r="88">
          <cell r="B88" t="str">
            <v>ბერდია</v>
          </cell>
          <cell r="C88" t="str">
            <v>სიჭინავა</v>
          </cell>
        </row>
        <row r="89">
          <cell r="B89" t="str">
            <v>ბერდია</v>
          </cell>
          <cell r="C89" t="str">
            <v>სიჭინავა</v>
          </cell>
        </row>
        <row r="90">
          <cell r="B90" t="str">
            <v>გიორგი</v>
          </cell>
          <cell r="C90" t="str">
            <v>ჭანტურია</v>
          </cell>
        </row>
        <row r="91">
          <cell r="B91" t="str">
            <v>ბერდია</v>
          </cell>
          <cell r="C91" t="str">
            <v>სიჭინავა</v>
          </cell>
        </row>
        <row r="92">
          <cell r="B92" t="str">
            <v>ჯონი</v>
          </cell>
          <cell r="C92" t="str">
            <v>ტორჩინავა</v>
          </cell>
        </row>
        <row r="93">
          <cell r="B93" t="str">
            <v>ლაშა</v>
          </cell>
          <cell r="C93" t="str">
            <v>ლობჯანიძე</v>
          </cell>
        </row>
        <row r="94">
          <cell r="B94" t="str">
            <v>აკაკი</v>
          </cell>
          <cell r="C94" t="str">
            <v>ხუნწელია</v>
          </cell>
        </row>
        <row r="95">
          <cell r="B95" t="str">
            <v>ჯონი</v>
          </cell>
          <cell r="C95" t="str">
            <v>ტორჩინავა</v>
          </cell>
        </row>
        <row r="96">
          <cell r="B96" t="str">
            <v>ბერდია</v>
          </cell>
          <cell r="C96" t="str">
            <v>სიჭინავა</v>
          </cell>
        </row>
        <row r="97">
          <cell r="B97" t="str">
            <v>ჯონი</v>
          </cell>
          <cell r="C97" t="str">
            <v>ტორჩინავა</v>
          </cell>
        </row>
        <row r="98">
          <cell r="B98" t="str">
            <v>ჯონი</v>
          </cell>
          <cell r="C98" t="str">
            <v>ტორჩინავა</v>
          </cell>
        </row>
        <row r="99">
          <cell r="B99" t="str">
            <v>ბერდია</v>
          </cell>
          <cell r="C99" t="str">
            <v>სიჭინავა</v>
          </cell>
        </row>
        <row r="100">
          <cell r="B100" t="str">
            <v>რამაზ</v>
          </cell>
          <cell r="C100" t="str">
            <v>ბარბაქაძე</v>
          </cell>
        </row>
        <row r="101">
          <cell r="B101" t="str">
            <v>გიორგი</v>
          </cell>
          <cell r="C101" t="str">
            <v>ბაშარული</v>
          </cell>
        </row>
        <row r="102">
          <cell r="B102" t="str">
            <v>შალვა</v>
          </cell>
          <cell r="C102" t="str">
            <v>კერესელიძე</v>
          </cell>
        </row>
        <row r="103">
          <cell r="B103" t="str">
            <v>მეგი</v>
          </cell>
          <cell r="C103" t="str">
            <v>შენგელაია</v>
          </cell>
        </row>
        <row r="104">
          <cell r="B104" t="str">
            <v>მეგი</v>
          </cell>
          <cell r="C104" t="str">
            <v>შენგელაია</v>
          </cell>
        </row>
        <row r="105">
          <cell r="B105" t="str">
            <v>მეგი</v>
          </cell>
          <cell r="C105" t="str">
            <v>შენგელაია</v>
          </cell>
        </row>
        <row r="106">
          <cell r="B106" t="str">
            <v>ლევან</v>
          </cell>
          <cell r="C106" t="str">
            <v>ქვათაძე</v>
          </cell>
        </row>
        <row r="107">
          <cell r="B107" t="str">
            <v>მეგი</v>
          </cell>
          <cell r="C107" t="str">
            <v>შენგელაია</v>
          </cell>
        </row>
        <row r="108">
          <cell r="B108" t="str">
            <v>რუსუდან</v>
          </cell>
          <cell r="C108" t="str">
            <v>თევზაძე</v>
          </cell>
        </row>
        <row r="109">
          <cell r="B109" t="str">
            <v>ბერდია</v>
          </cell>
          <cell r="C109" t="str">
            <v>სიჭინავა</v>
          </cell>
        </row>
        <row r="110">
          <cell r="B110" t="str">
            <v xml:space="preserve">ანა </v>
          </cell>
          <cell r="C110" t="str">
            <v>წოწორია</v>
          </cell>
        </row>
        <row r="111">
          <cell r="B111" t="str">
            <v>როინი</v>
          </cell>
          <cell r="C111" t="str">
            <v>ქოჩორაშვილი</v>
          </cell>
        </row>
        <row r="112">
          <cell r="B112" t="str">
            <v>ჯონი</v>
          </cell>
          <cell r="C112" t="str">
            <v>ტორჩინავა</v>
          </cell>
        </row>
        <row r="113">
          <cell r="B113" t="str">
            <v xml:space="preserve">მეგი </v>
          </cell>
          <cell r="C113" t="str">
            <v>შენგელაია</v>
          </cell>
        </row>
        <row r="114">
          <cell r="B114" t="str">
            <v xml:space="preserve">მეგი </v>
          </cell>
          <cell r="C114" t="str">
            <v>შენგელაია</v>
          </cell>
        </row>
        <row r="115">
          <cell r="B115" t="str">
            <v>მეგი</v>
          </cell>
          <cell r="C115" t="str">
            <v>შენგელაია</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view="pageBreakPreview" zoomScaleNormal="100" zoomScaleSheetLayoutView="100" workbookViewId="0">
      <selection activeCell="H63" sqref="H63:H65"/>
    </sheetView>
  </sheetViews>
  <sheetFormatPr defaultColWidth="9.140625" defaultRowHeight="17.45" customHeight="1"/>
  <cols>
    <col min="1" max="1" width="3.7109375" style="384" customWidth="1"/>
    <col min="2" max="2" width="10.140625" style="562" customWidth="1"/>
    <col min="3" max="3" width="25.7109375" style="384" customWidth="1"/>
    <col min="4" max="4" width="8.85546875" style="384" customWidth="1"/>
    <col min="5" max="5" width="18.140625" style="384" customWidth="1"/>
    <col min="6" max="6" width="12" style="506" customWidth="1"/>
    <col min="7" max="7" width="14.7109375" style="423" customWidth="1"/>
    <col min="8" max="8" width="13" style="423" customWidth="1"/>
    <col min="9" max="9" width="9.28515625" style="384" customWidth="1"/>
    <col min="10" max="10" width="30.140625" style="384" customWidth="1"/>
    <col min="11" max="11" width="8.140625" style="417" customWidth="1"/>
    <col min="12" max="13" width="9.28515625" style="384" customWidth="1"/>
    <col min="14" max="16384" width="9.140625" style="384"/>
  </cols>
  <sheetData>
    <row r="1" spans="1:13" s="365" customFormat="1" ht="17.45" customHeight="1">
      <c r="A1" s="214" t="s">
        <v>507</v>
      </c>
      <c r="B1" s="551"/>
      <c r="C1" s="366"/>
      <c r="D1" s="366"/>
      <c r="E1" s="367"/>
      <c r="F1" s="495"/>
      <c r="G1" s="367"/>
      <c r="H1" s="213"/>
      <c r="I1" s="366"/>
      <c r="J1" s="367"/>
      <c r="K1" s="367"/>
      <c r="L1" s="367"/>
      <c r="M1" s="369" t="s">
        <v>94</v>
      </c>
    </row>
    <row r="2" spans="1:13" s="365" customFormat="1" ht="17.45" customHeight="1">
      <c r="A2" s="212" t="s">
        <v>124</v>
      </c>
      <c r="B2" s="552"/>
      <c r="C2" s="366"/>
      <c r="D2" s="366"/>
      <c r="E2" s="367"/>
      <c r="F2" s="495"/>
      <c r="G2" s="367"/>
      <c r="H2" s="211"/>
      <c r="I2" s="366"/>
      <c r="J2" s="367"/>
      <c r="K2" s="367"/>
      <c r="L2" s="367"/>
      <c r="M2" s="370" t="s">
        <v>587</v>
      </c>
    </row>
    <row r="3" spans="1:13" s="365" customFormat="1" ht="17.45" customHeight="1">
      <c r="A3" s="212"/>
      <c r="B3" s="552"/>
      <c r="C3" s="366"/>
      <c r="D3" s="366"/>
      <c r="E3" s="367"/>
      <c r="F3" s="495"/>
      <c r="G3" s="367"/>
      <c r="H3" s="211"/>
      <c r="I3" s="366"/>
      <c r="J3" s="367"/>
      <c r="K3" s="367"/>
      <c r="L3" s="367"/>
      <c r="M3" s="370"/>
    </row>
    <row r="4" spans="1:13" s="365" customFormat="1" ht="17.45" customHeight="1">
      <c r="A4" s="371"/>
      <c r="B4" s="552"/>
      <c r="C4" s="372"/>
      <c r="D4" s="373"/>
      <c r="E4" s="367"/>
      <c r="F4" s="496"/>
      <c r="G4" s="367"/>
      <c r="H4" s="367"/>
      <c r="I4" s="210"/>
      <c r="J4" s="366"/>
      <c r="K4" s="367"/>
      <c r="L4" s="366"/>
      <c r="M4" s="375"/>
    </row>
    <row r="5" spans="1:13" s="365" customFormat="1" ht="17.45" customHeight="1">
      <c r="A5" s="222" t="s">
        <v>254</v>
      </c>
      <c r="B5" s="495"/>
      <c r="C5" s="210"/>
      <c r="D5" s="223" t="s">
        <v>582</v>
      </c>
      <c r="E5" s="376"/>
      <c r="F5" s="497"/>
      <c r="G5" s="377"/>
      <c r="H5" s="378"/>
      <c r="I5" s="376"/>
      <c r="J5" s="379"/>
      <c r="K5" s="374"/>
      <c r="L5" s="377"/>
      <c r="M5" s="380"/>
    </row>
    <row r="6" spans="1:13" s="365" customFormat="1" ht="17.45" customHeight="1" thickBot="1">
      <c r="A6" s="222"/>
      <c r="B6" s="495"/>
      <c r="C6" s="210"/>
      <c r="D6" s="223"/>
      <c r="E6" s="376"/>
      <c r="F6" s="497"/>
      <c r="G6" s="377"/>
      <c r="H6" s="378"/>
      <c r="I6" s="376"/>
      <c r="J6" s="379"/>
      <c r="K6" s="374"/>
      <c r="L6" s="377"/>
      <c r="M6" s="380"/>
    </row>
    <row r="7" spans="1:13" ht="17.45" customHeight="1" thickBot="1">
      <c r="A7" s="381"/>
      <c r="B7" s="553"/>
      <c r="C7" s="382"/>
      <c r="D7" s="382"/>
      <c r="E7" s="564" t="s">
        <v>475</v>
      </c>
      <c r="F7" s="565"/>
      <c r="G7" s="565"/>
      <c r="H7" s="566"/>
      <c r="I7" s="567" t="s">
        <v>488</v>
      </c>
      <c r="J7" s="567"/>
      <c r="K7" s="567"/>
      <c r="L7" s="568"/>
      <c r="M7" s="383"/>
    </row>
    <row r="8" spans="1:13" s="393" customFormat="1" ht="60.6" customHeight="1" thickBot="1">
      <c r="A8" s="385" t="s">
        <v>64</v>
      </c>
      <c r="B8" s="554" t="s">
        <v>125</v>
      </c>
      <c r="C8" s="386" t="s">
        <v>506</v>
      </c>
      <c r="D8" s="387" t="s">
        <v>260</v>
      </c>
      <c r="E8" s="388" t="s">
        <v>508</v>
      </c>
      <c r="F8" s="503" t="s">
        <v>448</v>
      </c>
      <c r="G8" s="388" t="s">
        <v>436</v>
      </c>
      <c r="H8" s="388" t="s">
        <v>435</v>
      </c>
      <c r="I8" s="388" t="s">
        <v>387</v>
      </c>
      <c r="J8" s="389" t="s">
        <v>257</v>
      </c>
      <c r="K8" s="390" t="s">
        <v>505</v>
      </c>
      <c r="L8" s="391" t="s">
        <v>210</v>
      </c>
      <c r="M8" s="392" t="s">
        <v>211</v>
      </c>
    </row>
    <row r="9" spans="1:13" s="398" customFormat="1" ht="17.45" customHeight="1" thickBot="1">
      <c r="A9" s="394">
        <v>1</v>
      </c>
      <c r="B9" s="555">
        <v>2</v>
      </c>
      <c r="C9" s="396">
        <v>3</v>
      </c>
      <c r="D9" s="396">
        <v>4</v>
      </c>
      <c r="E9" s="394">
        <v>5</v>
      </c>
      <c r="F9" s="504">
        <v>6</v>
      </c>
      <c r="G9" s="396">
        <v>7</v>
      </c>
      <c r="H9" s="395">
        <v>8</v>
      </c>
      <c r="I9" s="394">
        <v>9</v>
      </c>
      <c r="J9" s="395">
        <v>10</v>
      </c>
      <c r="K9" s="395">
        <v>11</v>
      </c>
      <c r="L9" s="397">
        <v>12</v>
      </c>
      <c r="M9" s="392">
        <v>13</v>
      </c>
    </row>
    <row r="10" spans="1:13" ht="17.45" customHeight="1">
      <c r="A10" s="399">
        <v>1</v>
      </c>
      <c r="B10" s="556">
        <v>44958</v>
      </c>
      <c r="C10" s="400" t="s">
        <v>575</v>
      </c>
      <c r="D10" s="489">
        <v>526</v>
      </c>
      <c r="E10" s="401" t="str">
        <f>CONCATENATE('[1]ფორმა N10'!B274," ",'[1]ფორმა N10'!C274)</f>
        <v>რაჩო გახარია</v>
      </c>
      <c r="F10" s="498">
        <v>62004023905</v>
      </c>
      <c r="G10" s="487" t="s">
        <v>588</v>
      </c>
      <c r="H10" s="488" t="s">
        <v>581</v>
      </c>
      <c r="I10" s="402"/>
      <c r="J10" s="403"/>
      <c r="K10" s="404"/>
      <c r="L10" s="405"/>
      <c r="M10" s="406"/>
    </row>
    <row r="11" spans="1:13" ht="17.45" customHeight="1">
      <c r="A11" s="407">
        <v>2</v>
      </c>
      <c r="B11" s="556">
        <v>44612</v>
      </c>
      <c r="C11" s="531" t="s">
        <v>575</v>
      </c>
      <c r="D11" s="489">
        <v>1250</v>
      </c>
      <c r="E11" s="532" t="str">
        <f>CONCATENATE('[1]ფორმა N10'!B275," ",'[1]ფორმა N10'!C275)</f>
        <v>ბერდია სიჭინავა</v>
      </c>
      <c r="F11" s="516">
        <v>39001032356</v>
      </c>
      <c r="G11" s="517" t="s">
        <v>579</v>
      </c>
      <c r="H11" s="518" t="s">
        <v>581</v>
      </c>
      <c r="I11" s="533"/>
      <c r="J11" s="409"/>
      <c r="K11" s="410"/>
      <c r="L11" s="411"/>
      <c r="M11" s="412"/>
    </row>
    <row r="12" spans="1:13" ht="17.45" customHeight="1">
      <c r="A12" s="399">
        <v>3</v>
      </c>
      <c r="B12" s="556">
        <v>45027</v>
      </c>
      <c r="C12" s="531" t="s">
        <v>575</v>
      </c>
      <c r="D12" s="489">
        <v>270</v>
      </c>
      <c r="E12" s="532" t="str">
        <f>CONCATENATE('[1]ფორმა N10'!B276," ",'[1]ფორმა N10'!C276)</f>
        <v>ბერდია სიჭინავა</v>
      </c>
      <c r="F12" s="516">
        <v>39001032356</v>
      </c>
      <c r="G12" s="517" t="s">
        <v>579</v>
      </c>
      <c r="H12" s="518" t="s">
        <v>581</v>
      </c>
      <c r="I12" s="533"/>
      <c r="J12" s="409"/>
      <c r="K12" s="410"/>
      <c r="L12" s="411"/>
      <c r="M12" s="412"/>
    </row>
    <row r="13" spans="1:13" ht="17.45" customHeight="1">
      <c r="A13" s="407">
        <v>4</v>
      </c>
      <c r="B13" s="556">
        <v>45063</v>
      </c>
      <c r="C13" s="531" t="s">
        <v>575</v>
      </c>
      <c r="D13" s="489">
        <v>520</v>
      </c>
      <c r="E13" s="532" t="str">
        <f>CONCATENATE('[1]ფორმა N10'!B277," ",'[1]ფორმა N10'!C277)</f>
        <v>ანა ბუჩუკური</v>
      </c>
      <c r="F13" s="519" t="s">
        <v>577</v>
      </c>
      <c r="G13" s="520" t="s">
        <v>580</v>
      </c>
      <c r="H13" s="518" t="s">
        <v>581</v>
      </c>
      <c r="I13" s="533"/>
      <c r="J13" s="409"/>
      <c r="K13" s="410"/>
      <c r="L13" s="411"/>
      <c r="M13" s="412"/>
    </row>
    <row r="14" spans="1:13" ht="17.45" customHeight="1">
      <c r="A14" s="399">
        <v>5</v>
      </c>
      <c r="B14" s="557">
        <v>44986</v>
      </c>
      <c r="C14" s="531" t="s">
        <v>528</v>
      </c>
      <c r="D14" s="521">
        <v>809.88</v>
      </c>
      <c r="E14" s="532" t="str">
        <f>CONCATENATE('[1]ფორმა N11'!B81," ",'[1]ფორმა N11'!C81)</f>
        <v>ანა ბუჩუკური</v>
      </c>
      <c r="F14" s="522" t="s">
        <v>577</v>
      </c>
      <c r="G14" s="534"/>
      <c r="H14" s="523"/>
      <c r="I14" s="533"/>
      <c r="J14" s="492" t="s">
        <v>545</v>
      </c>
      <c r="K14" s="493"/>
      <c r="L14" s="514"/>
      <c r="M14" s="412"/>
    </row>
    <row r="15" spans="1:13" ht="17.45" customHeight="1">
      <c r="A15" s="407">
        <v>6</v>
      </c>
      <c r="B15" s="557">
        <v>45016</v>
      </c>
      <c r="C15" s="531" t="s">
        <v>528</v>
      </c>
      <c r="D15" s="524">
        <v>1989.02</v>
      </c>
      <c r="E15" s="532" t="str">
        <f>CONCATENATE('[1]ფორმა N11'!B82," ",'[1]ფორმა N11'!C82)</f>
        <v>ანა ბუჩუკური</v>
      </c>
      <c r="F15" s="519" t="s">
        <v>577</v>
      </c>
      <c r="G15" s="535"/>
      <c r="H15" s="523"/>
      <c r="I15" s="533"/>
      <c r="J15" s="492" t="s">
        <v>545</v>
      </c>
      <c r="K15" s="493"/>
      <c r="L15" s="514"/>
      <c r="M15" s="412"/>
    </row>
    <row r="16" spans="1:13" ht="17.45" customHeight="1">
      <c r="A16" s="399">
        <v>7</v>
      </c>
      <c r="B16" s="557">
        <v>44978</v>
      </c>
      <c r="C16" s="531" t="s">
        <v>528</v>
      </c>
      <c r="D16" s="525">
        <v>2308.5</v>
      </c>
      <c r="E16" s="532" t="str">
        <f>CONCATENATE('[1]ფორმა N11'!B83," ",'[1]ფორმა N11'!C83)</f>
        <v>გიორგი ჭანტურია</v>
      </c>
      <c r="F16" s="526" t="s">
        <v>576</v>
      </c>
      <c r="G16" s="534"/>
      <c r="H16" s="523"/>
      <c r="I16" s="533"/>
      <c r="J16" s="492" t="s">
        <v>545</v>
      </c>
      <c r="K16" s="493"/>
      <c r="L16" s="514"/>
      <c r="M16" s="412"/>
    </row>
    <row r="17" spans="1:13" ht="17.45" customHeight="1">
      <c r="A17" s="407">
        <v>8</v>
      </c>
      <c r="B17" s="557">
        <v>45061</v>
      </c>
      <c r="C17" s="531" t="s">
        <v>528</v>
      </c>
      <c r="D17" s="524">
        <v>616.75</v>
      </c>
      <c r="E17" s="532" t="str">
        <f>CONCATENATE('[1]ფორმა N11'!B84," ",'[1]ფორმა N11'!C84)</f>
        <v>გიორგი ჭანტურია</v>
      </c>
      <c r="F17" s="519" t="s">
        <v>576</v>
      </c>
      <c r="G17" s="523"/>
      <c r="H17" s="523"/>
      <c r="I17" s="533"/>
      <c r="J17" s="492" t="s">
        <v>545</v>
      </c>
      <c r="K17" s="493"/>
      <c r="L17" s="514"/>
      <c r="M17" s="412"/>
    </row>
    <row r="18" spans="1:13" ht="17.45" customHeight="1">
      <c r="A18" s="399">
        <v>9</v>
      </c>
      <c r="B18" s="557">
        <v>45111</v>
      </c>
      <c r="C18" s="531" t="s">
        <v>528</v>
      </c>
      <c r="D18" s="524">
        <v>1500</v>
      </c>
      <c r="E18" s="532" t="str">
        <f>CONCATENATE('[1]ფორმა N11'!B85," ",'[1]ფორმა N11'!C85)</f>
        <v>ეკატერინე ვეფხვაძე</v>
      </c>
      <c r="F18" s="527" t="s">
        <v>584</v>
      </c>
      <c r="G18" s="534"/>
      <c r="H18" s="523"/>
      <c r="I18" s="533"/>
      <c r="J18" s="492" t="s">
        <v>595</v>
      </c>
      <c r="K18" s="493"/>
      <c r="L18" s="514"/>
      <c r="M18" s="412"/>
    </row>
    <row r="19" spans="1:13" ht="17.45" customHeight="1">
      <c r="A19" s="407">
        <v>10</v>
      </c>
      <c r="B19" s="557">
        <v>45135</v>
      </c>
      <c r="C19" s="531" t="s">
        <v>528</v>
      </c>
      <c r="D19" s="524">
        <f>445.68*2.6491</f>
        <v>1180.6508879999999</v>
      </c>
      <c r="E19" s="532" t="str">
        <f>CONCATENATE('[1]ფორმა N11'!B86," ",'[1]ფორმა N11'!C86)</f>
        <v>გიორგი ჭანტურია</v>
      </c>
      <c r="F19" s="519" t="s">
        <v>576</v>
      </c>
      <c r="G19" s="534"/>
      <c r="H19" s="523"/>
      <c r="I19" s="533"/>
      <c r="J19" s="492" t="s">
        <v>545</v>
      </c>
      <c r="K19" s="493"/>
      <c r="L19" s="514"/>
      <c r="M19" s="412"/>
    </row>
    <row r="20" spans="1:13" ht="17.45" customHeight="1">
      <c r="A20" s="399">
        <v>11</v>
      </c>
      <c r="B20" s="557">
        <v>45138</v>
      </c>
      <c r="C20" s="531" t="s">
        <v>528</v>
      </c>
      <c r="D20" s="524">
        <f>120*2.6433</f>
        <v>317.19600000000003</v>
      </c>
      <c r="E20" s="532" t="str">
        <f>CONCATENATE('[1]ფორმა N11'!B87," ",'[1]ფორმა N11'!C87)</f>
        <v>გიორგი ჭანტურია</v>
      </c>
      <c r="F20" s="519" t="s">
        <v>576</v>
      </c>
      <c r="G20" s="534"/>
      <c r="H20" s="523"/>
      <c r="I20" s="533"/>
      <c r="J20" s="492" t="s">
        <v>545</v>
      </c>
      <c r="K20" s="493"/>
      <c r="L20" s="514"/>
      <c r="M20" s="412"/>
    </row>
    <row r="21" spans="1:13" ht="17.45" customHeight="1">
      <c r="A21" s="407">
        <v>12</v>
      </c>
      <c r="B21" s="557">
        <v>45139</v>
      </c>
      <c r="C21" s="531" t="s">
        <v>528</v>
      </c>
      <c r="D21" s="524">
        <v>418</v>
      </c>
      <c r="E21" s="532" t="str">
        <f>CONCATENATE('[1]ფორმა N11'!B88," ",'[1]ფორმა N11'!C88)</f>
        <v>ბერდია სიჭინავა</v>
      </c>
      <c r="F21" s="516">
        <v>39001032356</v>
      </c>
      <c r="G21" s="534"/>
      <c r="H21" s="523"/>
      <c r="I21" s="533"/>
      <c r="J21" s="492" t="s">
        <v>596</v>
      </c>
      <c r="K21" s="493"/>
      <c r="L21" s="514"/>
      <c r="M21" s="412"/>
    </row>
    <row r="22" spans="1:13" ht="17.45" customHeight="1">
      <c r="A22" s="399">
        <v>13</v>
      </c>
      <c r="B22" s="557">
        <v>45164</v>
      </c>
      <c r="C22" s="531" t="s">
        <v>528</v>
      </c>
      <c r="D22" s="524">
        <v>267</v>
      </c>
      <c r="E22" s="532" t="str">
        <f>CONCATENATE('[1]ფორმა N11'!B89," ",'[1]ფორმა N11'!C89)</f>
        <v>ბერდია სიჭინავა</v>
      </c>
      <c r="F22" s="516">
        <v>39001032356</v>
      </c>
      <c r="G22" s="534"/>
      <c r="H22" s="523"/>
      <c r="I22" s="533"/>
      <c r="J22" s="492" t="s">
        <v>596</v>
      </c>
      <c r="K22" s="493"/>
      <c r="L22" s="514"/>
      <c r="M22" s="412"/>
    </row>
    <row r="23" spans="1:13" ht="17.45" customHeight="1">
      <c r="A23" s="407">
        <v>14</v>
      </c>
      <c r="B23" s="557">
        <v>45177</v>
      </c>
      <c r="C23" s="531" t="s">
        <v>528</v>
      </c>
      <c r="D23" s="524">
        <v>1071.3</v>
      </c>
      <c r="E23" s="532" t="str">
        <f>CONCATENATE('[1]ფორმა N11'!B90," ",'[1]ფორმა N11'!C90)</f>
        <v>გიორგი ჭანტურია</v>
      </c>
      <c r="F23" s="519" t="s">
        <v>576</v>
      </c>
      <c r="G23" s="534"/>
      <c r="H23" s="523"/>
      <c r="I23" s="533"/>
      <c r="J23" s="492" t="s">
        <v>545</v>
      </c>
      <c r="K23" s="493"/>
      <c r="L23" s="514"/>
      <c r="M23" s="412"/>
    </row>
    <row r="24" spans="1:13" ht="17.45" customHeight="1">
      <c r="A24" s="399">
        <v>15</v>
      </c>
      <c r="B24" s="557">
        <v>45191</v>
      </c>
      <c r="C24" s="531" t="s">
        <v>528</v>
      </c>
      <c r="D24" s="524">
        <v>170</v>
      </c>
      <c r="E24" s="532" t="str">
        <f>CONCATENATE('[1]ფორმა N11'!B91," ",'[1]ფორმა N11'!C91)</f>
        <v>ბერდია სიჭინავა</v>
      </c>
      <c r="F24" s="516">
        <v>39001032356</v>
      </c>
      <c r="G24" s="534"/>
      <c r="H24" s="523"/>
      <c r="I24" s="533"/>
      <c r="J24" s="492" t="s">
        <v>596</v>
      </c>
      <c r="K24" s="493"/>
      <c r="L24" s="514"/>
      <c r="M24" s="412"/>
    </row>
    <row r="25" spans="1:13" ht="17.45" customHeight="1">
      <c r="A25" s="407">
        <v>16</v>
      </c>
      <c r="B25" s="557">
        <v>45201</v>
      </c>
      <c r="C25" s="531" t="s">
        <v>528</v>
      </c>
      <c r="D25" s="524">
        <v>150</v>
      </c>
      <c r="E25" s="532" t="str">
        <f>CONCATENATE('[1]ფორმა N11'!B92," ",'[1]ფორმა N11'!C92)</f>
        <v>ჯონი ტორჩინავა</v>
      </c>
      <c r="F25" s="528" t="s">
        <v>608</v>
      </c>
      <c r="G25" s="536"/>
      <c r="H25" s="529"/>
      <c r="I25" s="533"/>
      <c r="J25" s="492" t="s">
        <v>616</v>
      </c>
      <c r="K25" s="493"/>
      <c r="L25" s="514"/>
      <c r="M25" s="412"/>
    </row>
    <row r="26" spans="1:13" ht="17.45" customHeight="1">
      <c r="A26" s="399">
        <v>17</v>
      </c>
      <c r="B26" s="557">
        <v>45201</v>
      </c>
      <c r="C26" s="531" t="s">
        <v>528</v>
      </c>
      <c r="D26" s="524">
        <v>900</v>
      </c>
      <c r="E26" s="532" t="str">
        <f>CONCATENATE('[1]ფორმა N11'!B93," ",'[1]ფორმა N11'!C93)</f>
        <v>ლაშა ლობჯანიძე</v>
      </c>
      <c r="F26" s="530" t="s">
        <v>589</v>
      </c>
      <c r="G26" s="537"/>
      <c r="H26" s="523"/>
      <c r="I26" s="533"/>
      <c r="J26" s="538" t="s">
        <v>598</v>
      </c>
      <c r="K26" s="493"/>
      <c r="L26" s="514"/>
      <c r="M26" s="412"/>
    </row>
    <row r="27" spans="1:13" ht="17.45" customHeight="1">
      <c r="A27" s="407">
        <v>18</v>
      </c>
      <c r="B27" s="557">
        <v>45215</v>
      </c>
      <c r="C27" s="531" t="s">
        <v>528</v>
      </c>
      <c r="D27" s="524">
        <f>13*400</f>
        <v>5200</v>
      </c>
      <c r="E27" s="532" t="str">
        <f>CONCATENATE('[1]ფორმა N11'!B94," ",'[1]ფორმა N11'!C94)</f>
        <v>აკაკი ხუნწელია</v>
      </c>
      <c r="F27" s="530" t="s">
        <v>590</v>
      </c>
      <c r="G27" s="534"/>
      <c r="H27" s="523"/>
      <c r="I27" s="533"/>
      <c r="J27" s="538" t="s">
        <v>599</v>
      </c>
      <c r="K27" s="493"/>
      <c r="L27" s="514"/>
      <c r="M27" s="412"/>
    </row>
    <row r="28" spans="1:13" ht="17.45" customHeight="1">
      <c r="A28" s="399">
        <v>19</v>
      </c>
      <c r="B28" s="558">
        <v>45223</v>
      </c>
      <c r="C28" s="531" t="s">
        <v>528</v>
      </c>
      <c r="D28" s="524">
        <v>150</v>
      </c>
      <c r="E28" s="532" t="str">
        <f>CONCATENATE('[1]ფორმა N11'!B95," ",'[1]ფორმა N11'!C95)</f>
        <v>ჯონი ტორჩინავა</v>
      </c>
      <c r="F28" s="530" t="s">
        <v>608</v>
      </c>
      <c r="G28" s="536"/>
      <c r="H28" s="462"/>
      <c r="I28" s="408"/>
      <c r="J28" s="492" t="s">
        <v>597</v>
      </c>
      <c r="K28" s="493"/>
      <c r="L28" s="514"/>
      <c r="M28" s="412"/>
    </row>
    <row r="29" spans="1:13" ht="17.45" customHeight="1">
      <c r="A29" s="407">
        <v>20</v>
      </c>
      <c r="B29" s="558">
        <v>45222</v>
      </c>
      <c r="C29" s="531" t="s">
        <v>528</v>
      </c>
      <c r="D29" s="524">
        <v>202</v>
      </c>
      <c r="E29" s="532" t="str">
        <f>CONCATENATE('[1]ფორმა N11'!B96," ",'[1]ფორმა N11'!C96)</f>
        <v>ბერდია სიჭინავა</v>
      </c>
      <c r="F29" s="516">
        <v>39001032356</v>
      </c>
      <c r="G29" s="534"/>
      <c r="H29" s="462"/>
      <c r="I29" s="408"/>
      <c r="J29" s="492" t="s">
        <v>596</v>
      </c>
      <c r="K29" s="493"/>
      <c r="L29" s="514"/>
      <c r="M29" s="412"/>
    </row>
    <row r="30" spans="1:13" ht="17.45" customHeight="1">
      <c r="A30" s="399">
        <v>21</v>
      </c>
      <c r="B30" s="558">
        <v>45254</v>
      </c>
      <c r="C30" s="531" t="s">
        <v>528</v>
      </c>
      <c r="D30" s="524">
        <v>150</v>
      </c>
      <c r="E30" s="532" t="str">
        <f>CONCATENATE('[1]ფორმა N11'!B97," ",'[1]ფორმა N11'!C97)</f>
        <v>ჯონი ტორჩინავა</v>
      </c>
      <c r="F30" s="530" t="s">
        <v>608</v>
      </c>
      <c r="G30" s="534"/>
      <c r="H30" s="462"/>
      <c r="I30" s="408"/>
      <c r="J30" s="492" t="s">
        <v>616</v>
      </c>
      <c r="K30" s="493"/>
      <c r="L30" s="514"/>
      <c r="M30" s="412"/>
    </row>
    <row r="31" spans="1:13" ht="17.45" customHeight="1">
      <c r="A31" s="407">
        <v>22</v>
      </c>
      <c r="B31" s="558">
        <v>45254</v>
      </c>
      <c r="C31" s="531" t="s">
        <v>528</v>
      </c>
      <c r="D31" s="524">
        <v>362</v>
      </c>
      <c r="E31" s="532" t="str">
        <f>CONCATENATE('[1]ფორმა N11'!B98," ",'[1]ფორმა N11'!C98)</f>
        <v>ჯონი ტორჩინავა</v>
      </c>
      <c r="F31" s="530" t="s">
        <v>608</v>
      </c>
      <c r="G31" s="534"/>
      <c r="H31" s="462"/>
      <c r="I31" s="408"/>
      <c r="J31" s="492" t="s">
        <v>600</v>
      </c>
      <c r="K31" s="493"/>
      <c r="L31" s="514"/>
      <c r="M31" s="412"/>
    </row>
    <row r="32" spans="1:13" ht="17.45" customHeight="1">
      <c r="A32" s="399">
        <v>23</v>
      </c>
      <c r="B32" s="558">
        <v>45253</v>
      </c>
      <c r="C32" s="531" t="s">
        <v>528</v>
      </c>
      <c r="D32" s="524">
        <v>185</v>
      </c>
      <c r="E32" s="532" t="str">
        <f>CONCATENATE('[1]ფორმა N11'!B99," ",'[1]ფორმა N11'!C99)</f>
        <v>ბერდია სიჭინავა</v>
      </c>
      <c r="F32" s="516">
        <v>39001032356</v>
      </c>
      <c r="G32" s="537"/>
      <c r="H32" s="462"/>
      <c r="I32" s="408"/>
      <c r="J32" s="492" t="s">
        <v>596</v>
      </c>
      <c r="K32" s="493"/>
      <c r="L32" s="514"/>
      <c r="M32" s="412"/>
    </row>
    <row r="33" spans="1:13" ht="17.45" customHeight="1">
      <c r="A33" s="407">
        <v>24</v>
      </c>
      <c r="B33" s="558">
        <v>45261</v>
      </c>
      <c r="C33" s="531" t="s">
        <v>528</v>
      </c>
      <c r="D33" s="524">
        <v>900</v>
      </c>
      <c r="E33" s="532" t="str">
        <f>CONCATENATE('[1]ფორმა N11'!B100," ",'[1]ფორმა N11'!C100)</f>
        <v>რამაზ ბარბაქაძე</v>
      </c>
      <c r="F33" s="516">
        <v>57001009542</v>
      </c>
      <c r="G33" s="537"/>
      <c r="H33" s="462"/>
      <c r="I33" s="408"/>
      <c r="J33" s="492" t="s">
        <v>601</v>
      </c>
      <c r="K33" s="493"/>
      <c r="L33" s="514"/>
      <c r="M33" s="412"/>
    </row>
    <row r="34" spans="1:13" ht="17.45" customHeight="1">
      <c r="A34" s="399">
        <v>25</v>
      </c>
      <c r="B34" s="558">
        <v>45262</v>
      </c>
      <c r="C34" s="531" t="s">
        <v>528</v>
      </c>
      <c r="D34" s="524">
        <v>500</v>
      </c>
      <c r="E34" s="532" t="str">
        <f>CONCATENATE('[1]ფორმა N11'!B101," ",'[1]ფორმა N11'!C101)</f>
        <v>გიორგი ბაშარული</v>
      </c>
      <c r="F34" s="519" t="s">
        <v>591</v>
      </c>
      <c r="G34" s="540"/>
      <c r="H34" s="462"/>
      <c r="I34" s="408"/>
      <c r="J34" s="494" t="s">
        <v>602</v>
      </c>
      <c r="K34" s="493"/>
      <c r="L34" s="514"/>
      <c r="M34" s="412"/>
    </row>
    <row r="35" spans="1:13" ht="17.45" customHeight="1">
      <c r="A35" s="407">
        <v>26</v>
      </c>
      <c r="B35" s="558">
        <v>45263</v>
      </c>
      <c r="C35" s="531" t="s">
        <v>528</v>
      </c>
      <c r="D35" s="524">
        <v>700</v>
      </c>
      <c r="E35" s="532" t="str">
        <f>CONCATENATE('[1]ფორმა N11'!B102," ",'[1]ფორმა N11'!C102)</f>
        <v>შალვა კერესელიძე</v>
      </c>
      <c r="F35" s="519" t="s">
        <v>578</v>
      </c>
      <c r="G35" s="537"/>
      <c r="H35" s="462"/>
      <c r="I35" s="408"/>
      <c r="J35" s="494" t="s">
        <v>603</v>
      </c>
      <c r="K35" s="493"/>
      <c r="L35" s="514"/>
      <c r="M35" s="412"/>
    </row>
    <row r="36" spans="1:13" ht="17.45" customHeight="1">
      <c r="A36" s="399">
        <v>27</v>
      </c>
      <c r="B36" s="558">
        <v>45266</v>
      </c>
      <c r="C36" s="531" t="s">
        <v>528</v>
      </c>
      <c r="D36" s="524">
        <v>164</v>
      </c>
      <c r="E36" s="532" t="str">
        <f>CONCATENATE('[1]ფორმა N11'!B103," ",'[1]ფორმა N11'!C103)</f>
        <v>მეგი შენგელაია</v>
      </c>
      <c r="F36" s="519" t="s">
        <v>592</v>
      </c>
      <c r="G36" s="537"/>
      <c r="H36" s="462"/>
      <c r="I36" s="408"/>
      <c r="J36" s="492" t="s">
        <v>604</v>
      </c>
      <c r="K36" s="493"/>
      <c r="L36" s="514"/>
      <c r="M36" s="412"/>
    </row>
    <row r="37" spans="1:13" ht="17.45" customHeight="1">
      <c r="A37" s="407">
        <v>28</v>
      </c>
      <c r="B37" s="558">
        <v>45267</v>
      </c>
      <c r="C37" s="531" t="s">
        <v>528</v>
      </c>
      <c r="D37" s="525">
        <v>28</v>
      </c>
      <c r="E37" s="539" t="str">
        <f>CONCATENATE('[1]ფორმა N11'!B104," ",'[1]ფორმა N11'!C104)</f>
        <v>მეგი შენგელაია</v>
      </c>
      <c r="F37" s="526" t="s">
        <v>592</v>
      </c>
      <c r="G37" s="541"/>
      <c r="H37" s="465"/>
      <c r="I37" s="413"/>
      <c r="J37" s="492" t="s">
        <v>604</v>
      </c>
      <c r="K37" s="493"/>
      <c r="L37" s="514"/>
      <c r="M37" s="412"/>
    </row>
    <row r="38" spans="1:13" ht="17.45" customHeight="1">
      <c r="A38" s="399">
        <v>29</v>
      </c>
      <c r="B38" s="558">
        <v>45268</v>
      </c>
      <c r="C38" s="531" t="s">
        <v>528</v>
      </c>
      <c r="D38" s="524">
        <v>136</v>
      </c>
      <c r="E38" s="531" t="str">
        <f>CONCATENATE('[1]ფორმა N11'!B105," ",'[1]ფორმა N11'!C105)</f>
        <v>მეგი შენგელაია</v>
      </c>
      <c r="F38" s="519" t="s">
        <v>592</v>
      </c>
      <c r="G38" s="534"/>
      <c r="H38" s="462"/>
      <c r="I38" s="409"/>
      <c r="J38" s="492" t="s">
        <v>604</v>
      </c>
      <c r="K38" s="493"/>
      <c r="L38" s="514"/>
      <c r="M38" s="412"/>
    </row>
    <row r="39" spans="1:13" ht="17.45" customHeight="1">
      <c r="A39" s="407">
        <v>30</v>
      </c>
      <c r="B39" s="558">
        <v>45269</v>
      </c>
      <c r="C39" s="531" t="s">
        <v>528</v>
      </c>
      <c r="D39" s="524">
        <v>300</v>
      </c>
      <c r="E39" s="531" t="str">
        <f>CONCATENATE('[1]ფორმა N11'!B106," ",'[1]ფორმა N11'!C106)</f>
        <v>ლევან ქვათაძე</v>
      </c>
      <c r="F39" s="519" t="s">
        <v>593</v>
      </c>
      <c r="G39" s="537"/>
      <c r="H39" s="462"/>
      <c r="I39" s="409"/>
      <c r="J39" s="494" t="s">
        <v>605</v>
      </c>
      <c r="K39" s="493"/>
      <c r="L39" s="514"/>
      <c r="M39" s="412"/>
    </row>
    <row r="40" spans="1:13" ht="17.45" customHeight="1">
      <c r="A40" s="399">
        <v>31</v>
      </c>
      <c r="B40" s="558">
        <v>45273</v>
      </c>
      <c r="C40" s="531" t="s">
        <v>528</v>
      </c>
      <c r="D40" s="524">
        <v>278</v>
      </c>
      <c r="E40" s="531" t="str">
        <f>CONCATENATE('[1]ფორმა N11'!B107," ",'[1]ფორმა N11'!C107)</f>
        <v>მეგი შენგელაია</v>
      </c>
      <c r="F40" s="519" t="s">
        <v>592</v>
      </c>
      <c r="G40" s="537"/>
      <c r="H40" s="462"/>
      <c r="I40" s="409"/>
      <c r="J40" s="492" t="s">
        <v>604</v>
      </c>
      <c r="K40" s="493"/>
      <c r="L40" s="514"/>
      <c r="M40" s="412"/>
    </row>
    <row r="41" spans="1:13" ht="17.45" customHeight="1">
      <c r="A41" s="407">
        <v>32</v>
      </c>
      <c r="B41" s="558">
        <v>45275</v>
      </c>
      <c r="C41" s="531" t="s">
        <v>528</v>
      </c>
      <c r="D41" s="524">
        <v>200</v>
      </c>
      <c r="E41" s="531" t="str">
        <f>CONCATENATE('[1]ფორმა N11'!B108," ",'[1]ფორმა N11'!C108)</f>
        <v>რუსუდან თევზაძე</v>
      </c>
      <c r="F41" s="530" t="s">
        <v>594</v>
      </c>
      <c r="G41" s="537"/>
      <c r="H41" s="462"/>
      <c r="I41" s="409"/>
      <c r="J41" s="494" t="s">
        <v>603</v>
      </c>
      <c r="K41" s="493"/>
      <c r="L41" s="514"/>
      <c r="M41" s="412"/>
    </row>
    <row r="42" spans="1:13" ht="17.45" customHeight="1">
      <c r="A42" s="399">
        <v>33</v>
      </c>
      <c r="B42" s="558">
        <v>45275</v>
      </c>
      <c r="C42" s="531" t="s">
        <v>528</v>
      </c>
      <c r="D42" s="524">
        <v>132</v>
      </c>
      <c r="E42" s="531" t="str">
        <f>CONCATENATE('[1]ფორმა N11'!B109," ",'[1]ფორმა N11'!C109)</f>
        <v>ბერდია სიჭინავა</v>
      </c>
      <c r="F42" s="516">
        <v>39001032356</v>
      </c>
      <c r="G42" s="534"/>
      <c r="H42" s="462"/>
      <c r="I42" s="409"/>
      <c r="J42" s="492" t="s">
        <v>596</v>
      </c>
      <c r="K42" s="493"/>
      <c r="L42" s="514"/>
      <c r="M42" s="412"/>
    </row>
    <row r="43" spans="1:13" ht="17.45" customHeight="1">
      <c r="A43" s="407">
        <v>34</v>
      </c>
      <c r="B43" s="558">
        <v>45276</v>
      </c>
      <c r="C43" s="531" t="s">
        <v>528</v>
      </c>
      <c r="D43" s="524">
        <v>700</v>
      </c>
      <c r="E43" s="531" t="str">
        <f>CONCATENATE('[1]ფორმა N11'!B110," ",'[1]ფორმა N11'!C110)</f>
        <v>ანა  წოწორია</v>
      </c>
      <c r="F43" s="516">
        <v>31001018446</v>
      </c>
      <c r="G43" s="537"/>
      <c r="H43" s="462"/>
      <c r="I43" s="409"/>
      <c r="J43" s="494" t="s">
        <v>606</v>
      </c>
      <c r="K43" s="493"/>
      <c r="L43" s="514"/>
      <c r="M43" s="412"/>
    </row>
    <row r="44" spans="1:13" ht="17.45" customHeight="1">
      <c r="A44" s="399">
        <v>35</v>
      </c>
      <c r="B44" s="558">
        <v>45277</v>
      </c>
      <c r="C44" s="491" t="s">
        <v>528</v>
      </c>
      <c r="D44" s="490">
        <v>500</v>
      </c>
      <c r="E44" s="491" t="str">
        <f>CONCATENATE('[1]ფორმა N11'!B111," ",'[1]ფორმა N11'!C111)</f>
        <v>როინი ქოჩორაშვილი</v>
      </c>
      <c r="F44" s="498">
        <v>13001013903</v>
      </c>
      <c r="G44" s="464"/>
      <c r="H44" s="462"/>
      <c r="I44" s="409"/>
      <c r="J44" s="494" t="s">
        <v>607</v>
      </c>
      <c r="K44" s="493"/>
      <c r="L44" s="514"/>
      <c r="M44" s="412"/>
    </row>
    <row r="45" spans="1:13" ht="17.45" customHeight="1">
      <c r="A45" s="407">
        <v>36</v>
      </c>
      <c r="B45" s="558">
        <v>45281</v>
      </c>
      <c r="C45" s="491" t="s">
        <v>528</v>
      </c>
      <c r="D45" s="490">
        <v>150</v>
      </c>
      <c r="E45" s="491" t="str">
        <f>CONCATENATE('[1]ფორმა N11'!B112," ",'[1]ფორმა N11'!C112)</f>
        <v>ჯონი ტორჩინავა</v>
      </c>
      <c r="F45" s="500" t="s">
        <v>608</v>
      </c>
      <c r="G45" s="463"/>
      <c r="H45" s="462"/>
      <c r="I45" s="409"/>
      <c r="J45" s="492" t="s">
        <v>616</v>
      </c>
      <c r="K45" s="493"/>
      <c r="L45" s="514"/>
      <c r="M45" s="412"/>
    </row>
    <row r="46" spans="1:13" ht="17.45" customHeight="1">
      <c r="A46" s="399">
        <v>37</v>
      </c>
      <c r="B46" s="558">
        <v>45279</v>
      </c>
      <c r="C46" s="491" t="s">
        <v>528</v>
      </c>
      <c r="D46" s="490">
        <v>204</v>
      </c>
      <c r="E46" s="491" t="str">
        <f>CONCATENATE('[1]ფორმა N11'!B113," ",'[1]ფორმა N11'!C113)</f>
        <v>მეგი  შენგელაია</v>
      </c>
      <c r="F46" s="499" t="s">
        <v>592</v>
      </c>
      <c r="G46" s="464"/>
      <c r="H46" s="462"/>
      <c r="I46" s="409"/>
      <c r="J46" s="492" t="s">
        <v>604</v>
      </c>
      <c r="K46" s="493"/>
      <c r="L46" s="514"/>
      <c r="M46" s="412"/>
    </row>
    <row r="47" spans="1:13" ht="17.45" customHeight="1">
      <c r="A47" s="407">
        <v>38</v>
      </c>
      <c r="B47" s="558">
        <v>45282</v>
      </c>
      <c r="C47" s="491" t="s">
        <v>528</v>
      </c>
      <c r="D47" s="490">
        <v>336</v>
      </c>
      <c r="E47" s="491" t="str">
        <f>CONCATENATE('[1]ფორმა N11'!B114," ",'[1]ფორმა N11'!C114)</f>
        <v>მეგი  შენგელაია</v>
      </c>
      <c r="F47" s="499" t="s">
        <v>592</v>
      </c>
      <c r="G47" s="464"/>
      <c r="H47" s="462"/>
      <c r="I47" s="409"/>
      <c r="J47" s="492" t="s">
        <v>604</v>
      </c>
      <c r="K47" s="493"/>
      <c r="L47" s="514"/>
      <c r="M47" s="412"/>
    </row>
    <row r="48" spans="1:13" ht="17.45" customHeight="1">
      <c r="A48" s="407"/>
      <c r="B48" s="558">
        <v>45288</v>
      </c>
      <c r="C48" s="491" t="s">
        <v>528</v>
      </c>
      <c r="D48" s="490">
        <v>338</v>
      </c>
      <c r="E48" s="491" t="str">
        <f>CONCATENATE('[1]ფორმა N11'!B115," ",'[1]ფორმა N11'!C115)</f>
        <v>მეგი შენგელაია</v>
      </c>
      <c r="F48" s="499" t="s">
        <v>592</v>
      </c>
      <c r="G48" s="463"/>
      <c r="H48" s="462"/>
      <c r="I48" s="409"/>
      <c r="J48" s="492" t="s">
        <v>604</v>
      </c>
      <c r="K48" s="493"/>
      <c r="L48" s="514"/>
      <c r="M48" s="412"/>
    </row>
    <row r="49" spans="1:13" ht="17.45" customHeight="1">
      <c r="A49" s="407"/>
      <c r="B49" s="559"/>
      <c r="C49" s="491"/>
      <c r="D49" s="461"/>
      <c r="E49" s="491" t="str">
        <f>CONCATENATE('[1]ფორმა N11'!B116," ",'[1]ფორმა N11'!C116)</f>
        <v xml:space="preserve"> </v>
      </c>
      <c r="F49" s="505"/>
      <c r="G49" s="464"/>
      <c r="H49" s="462"/>
      <c r="I49" s="409"/>
      <c r="J49" s="409"/>
      <c r="K49" s="493"/>
      <c r="L49" s="411"/>
      <c r="M49" s="412"/>
    </row>
    <row r="50" spans="1:13" ht="17.45" customHeight="1">
      <c r="A50" s="542"/>
      <c r="B50" s="560"/>
      <c r="C50" s="543"/>
      <c r="D50" s="544"/>
      <c r="E50" s="543"/>
      <c r="F50" s="545"/>
      <c r="G50" s="546"/>
      <c r="H50" s="547"/>
      <c r="I50" s="548"/>
      <c r="J50" s="548"/>
      <c r="K50" s="549"/>
      <c r="L50" s="550"/>
      <c r="M50" s="543"/>
    </row>
    <row r="51" spans="1:13" ht="17.45" customHeight="1">
      <c r="A51" s="542"/>
      <c r="B51" s="560"/>
      <c r="C51" s="543"/>
      <c r="D51" s="544"/>
      <c r="E51" s="543"/>
      <c r="F51" s="545"/>
      <c r="G51" s="546"/>
      <c r="H51" s="547"/>
      <c r="I51" s="548"/>
      <c r="J51" s="548"/>
      <c r="K51" s="549"/>
      <c r="L51" s="550"/>
      <c r="M51" s="543"/>
    </row>
    <row r="52" spans="1:13" ht="17.45" customHeight="1">
      <c r="A52" s="542"/>
      <c r="B52" s="560"/>
      <c r="C52" s="543"/>
      <c r="D52" s="544"/>
      <c r="E52" s="543"/>
      <c r="F52" s="545"/>
      <c r="G52" s="546"/>
      <c r="H52" s="547"/>
      <c r="I52" s="548"/>
      <c r="J52" s="548"/>
      <c r="K52" s="549"/>
      <c r="L52" s="550"/>
      <c r="M52" s="543"/>
    </row>
    <row r="53" spans="1:13" ht="17.45" customHeight="1">
      <c r="A53" s="542"/>
      <c r="B53" s="560"/>
      <c r="C53" s="543"/>
      <c r="D53" s="544"/>
      <c r="E53" s="543"/>
      <c r="F53" s="545"/>
      <c r="G53" s="546"/>
      <c r="H53" s="547"/>
      <c r="I53" s="548"/>
      <c r="J53" s="548"/>
      <c r="K53" s="549"/>
      <c r="L53" s="550"/>
      <c r="M53" s="543"/>
    </row>
    <row r="54" spans="1:13" ht="17.45" customHeight="1">
      <c r="A54" s="414" t="s">
        <v>417</v>
      </c>
      <c r="B54" s="573" t="s">
        <v>476</v>
      </c>
      <c r="C54" s="573"/>
      <c r="D54" s="573"/>
      <c r="E54" s="573"/>
      <c r="F54" s="573"/>
      <c r="G54" s="573"/>
      <c r="H54" s="573"/>
      <c r="I54" s="573"/>
      <c r="J54" s="573"/>
      <c r="K54" s="573"/>
      <c r="L54" s="573"/>
      <c r="M54" s="573"/>
    </row>
    <row r="55" spans="1:13" ht="17.45" customHeight="1">
      <c r="A55" s="415" t="s">
        <v>437</v>
      </c>
      <c r="B55" s="572" t="s">
        <v>477</v>
      </c>
      <c r="C55" s="572"/>
      <c r="D55" s="572"/>
      <c r="E55" s="572"/>
      <c r="F55" s="572"/>
      <c r="G55" s="572"/>
      <c r="H55" s="572"/>
      <c r="I55" s="572"/>
      <c r="J55" s="572"/>
      <c r="K55" s="572"/>
      <c r="L55" s="572"/>
      <c r="M55" s="572"/>
    </row>
    <row r="56" spans="1:13" ht="17.45" customHeight="1">
      <c r="A56" s="415" t="s">
        <v>438</v>
      </c>
      <c r="B56" s="572" t="s">
        <v>509</v>
      </c>
      <c r="C56" s="572"/>
      <c r="D56" s="572"/>
      <c r="E56" s="572"/>
      <c r="F56" s="572"/>
      <c r="G56" s="572"/>
      <c r="H56" s="572"/>
      <c r="I56" s="572"/>
      <c r="J56" s="572"/>
      <c r="K56" s="572"/>
      <c r="L56" s="572"/>
      <c r="M56" s="572"/>
    </row>
    <row r="57" spans="1:13" ht="17.45" customHeight="1">
      <c r="A57" s="414" t="s">
        <v>439</v>
      </c>
      <c r="B57" s="572" t="s">
        <v>489</v>
      </c>
      <c r="C57" s="572"/>
      <c r="D57" s="572"/>
      <c r="E57" s="572"/>
      <c r="F57" s="572"/>
      <c r="G57" s="572"/>
      <c r="H57" s="572"/>
      <c r="I57" s="572"/>
      <c r="J57" s="572"/>
      <c r="K57" s="572"/>
      <c r="L57" s="572"/>
      <c r="M57" s="572"/>
    </row>
    <row r="58" spans="1:13" s="417" customFormat="1" ht="17.45" customHeight="1">
      <c r="A58" s="416" t="s">
        <v>484</v>
      </c>
      <c r="B58" s="574" t="s">
        <v>510</v>
      </c>
      <c r="C58" s="574"/>
      <c r="D58" s="574"/>
      <c r="E58" s="574"/>
      <c r="F58" s="574"/>
      <c r="G58" s="574"/>
      <c r="H58" s="574"/>
      <c r="I58" s="574"/>
      <c r="J58" s="574"/>
      <c r="K58" s="574"/>
      <c r="L58" s="574"/>
      <c r="M58" s="574"/>
    </row>
    <row r="59" spans="1:13" s="270" customFormat="1" ht="17.45" customHeight="1">
      <c r="A59" s="569" t="s">
        <v>93</v>
      </c>
      <c r="B59" s="569"/>
      <c r="C59" s="418"/>
      <c r="D59" s="377"/>
      <c r="E59" s="418"/>
      <c r="F59" s="501"/>
      <c r="G59" s="377"/>
      <c r="H59" s="418"/>
      <c r="I59" s="418"/>
      <c r="J59" s="377"/>
      <c r="K59" s="368"/>
      <c r="L59" s="418"/>
      <c r="M59" s="377"/>
    </row>
    <row r="60" spans="1:13" s="270" customFormat="1" ht="17.45" customHeight="1">
      <c r="A60" s="509"/>
      <c r="B60" s="509"/>
      <c r="C60" s="418"/>
      <c r="D60" s="377"/>
      <c r="E60" s="418"/>
      <c r="F60" s="501"/>
      <c r="G60" s="377"/>
      <c r="H60" s="418"/>
      <c r="I60" s="418"/>
      <c r="J60" s="377"/>
      <c r="K60" s="368"/>
      <c r="L60" s="418"/>
      <c r="M60" s="377"/>
    </row>
    <row r="61" spans="1:13" s="270" customFormat="1" ht="17.45" customHeight="1">
      <c r="A61" s="509"/>
      <c r="B61" s="509"/>
      <c r="C61" s="418"/>
      <c r="D61" s="377"/>
      <c r="E61" s="418"/>
      <c r="F61" s="501"/>
      <c r="G61" s="377"/>
      <c r="H61" s="418"/>
      <c r="I61" s="418"/>
      <c r="J61" s="377"/>
      <c r="K61" s="368"/>
      <c r="L61" s="418"/>
      <c r="M61" s="377"/>
    </row>
    <row r="62" spans="1:13" s="270" customFormat="1" ht="17.45" customHeight="1">
      <c r="A62" s="418"/>
      <c r="B62" s="561"/>
      <c r="C62" s="419"/>
      <c r="D62" s="420"/>
      <c r="E62" s="419"/>
      <c r="F62" s="501"/>
      <c r="G62" s="377"/>
      <c r="H62" s="421"/>
      <c r="I62" s="418"/>
      <c r="J62" s="377"/>
      <c r="K62" s="368"/>
      <c r="L62" s="418"/>
      <c r="M62" s="377"/>
    </row>
    <row r="63" spans="1:13" s="365" customFormat="1" ht="17.45" customHeight="1">
      <c r="A63" s="418"/>
      <c r="B63" s="561"/>
      <c r="C63" s="563" t="s">
        <v>248</v>
      </c>
      <c r="D63" s="563"/>
      <c r="E63" s="563"/>
      <c r="F63" s="501"/>
      <c r="G63" s="377"/>
      <c r="H63" s="570" t="s">
        <v>386</v>
      </c>
      <c r="I63" s="422"/>
      <c r="J63" s="377"/>
      <c r="K63" s="368"/>
      <c r="L63" s="418"/>
      <c r="M63" s="377"/>
    </row>
    <row r="64" spans="1:13" s="365" customFormat="1" ht="17.45" customHeight="1">
      <c r="A64" s="418"/>
      <c r="B64" s="561"/>
      <c r="C64" s="508"/>
      <c r="D64" s="508"/>
      <c r="E64" s="508"/>
      <c r="F64" s="501"/>
      <c r="G64" s="377"/>
      <c r="H64" s="571"/>
      <c r="I64" s="422"/>
      <c r="J64" s="377"/>
      <c r="K64" s="368"/>
      <c r="L64" s="418"/>
      <c r="M64" s="377"/>
    </row>
    <row r="65" spans="1:13" s="365" customFormat="1" ht="17.45" customHeight="1">
      <c r="A65" s="418"/>
      <c r="B65" s="561"/>
      <c r="C65" s="563" t="s">
        <v>123</v>
      </c>
      <c r="D65" s="563"/>
      <c r="E65" s="563"/>
      <c r="F65" s="501"/>
      <c r="G65" s="377"/>
      <c r="H65" s="571"/>
      <c r="I65" s="422"/>
      <c r="J65" s="377"/>
      <c r="K65" s="368"/>
      <c r="L65" s="418"/>
      <c r="M65" s="377"/>
    </row>
    <row r="66" spans="1:13" s="365" customFormat="1" ht="17.45" customHeight="1">
      <c r="A66" s="418"/>
      <c r="B66" s="561"/>
      <c r="F66" s="501"/>
      <c r="G66" s="377"/>
      <c r="H66" s="418"/>
      <c r="I66" s="418"/>
      <c r="J66" s="377"/>
      <c r="K66" s="368"/>
      <c r="L66" s="418"/>
      <c r="M66" s="377"/>
    </row>
    <row r="67" spans="1:13" s="365" customFormat="1" ht="17.45" customHeight="1">
      <c r="A67" s="208"/>
      <c r="B67" s="502"/>
      <c r="C67" s="208"/>
      <c r="D67" s="208"/>
      <c r="E67" s="384"/>
      <c r="F67" s="502"/>
      <c r="G67" s="208"/>
      <c r="H67" s="208"/>
      <c r="I67" s="208"/>
      <c r="J67" s="208"/>
      <c r="K67" s="269"/>
      <c r="L67" s="208"/>
      <c r="M67" s="208"/>
    </row>
    <row r="68" spans="1:13" s="365" customFormat="1" ht="17.45" customHeight="1">
      <c r="A68" s="208"/>
      <c r="B68" s="502"/>
      <c r="C68" s="208"/>
      <c r="D68" s="208"/>
      <c r="E68" s="384"/>
      <c r="F68" s="502"/>
      <c r="G68" s="208"/>
      <c r="H68" s="208"/>
      <c r="I68" s="208"/>
      <c r="J68" s="208"/>
      <c r="K68" s="269"/>
      <c r="L68" s="208"/>
      <c r="M68" s="208"/>
    </row>
    <row r="69" spans="1:13" s="365" customFormat="1" ht="17.45" customHeight="1">
      <c r="A69" s="208"/>
      <c r="B69" s="502"/>
      <c r="C69" s="208"/>
      <c r="D69" s="208"/>
      <c r="E69" s="384"/>
      <c r="F69" s="502"/>
      <c r="G69" s="208"/>
      <c r="H69" s="208"/>
      <c r="I69" s="208"/>
      <c r="J69" s="208"/>
      <c r="K69" s="269"/>
      <c r="L69" s="208"/>
      <c r="M69" s="208"/>
    </row>
    <row r="70" spans="1:13" ht="17.45" customHeight="1">
      <c r="A70" s="208"/>
      <c r="B70" s="502"/>
      <c r="C70" s="208"/>
      <c r="D70" s="208"/>
      <c r="F70" s="502"/>
      <c r="G70" s="208"/>
      <c r="H70" s="208"/>
      <c r="I70" s="208"/>
      <c r="J70" s="208"/>
      <c r="K70" s="269"/>
      <c r="L70" s="208"/>
      <c r="M70" s="208"/>
    </row>
    <row r="71" spans="1:13" s="209" customFormat="1" ht="17.45" customHeight="1">
      <c r="A71" s="208"/>
      <c r="B71" s="502"/>
      <c r="C71" s="208"/>
      <c r="D71" s="208"/>
      <c r="E71" s="208"/>
      <c r="F71" s="502"/>
      <c r="G71" s="208"/>
      <c r="H71" s="208"/>
      <c r="I71" s="208"/>
      <c r="J71" s="208"/>
      <c r="K71" s="269"/>
      <c r="L71" s="208"/>
      <c r="M71" s="208"/>
    </row>
    <row r="72" spans="1:13" s="209" customFormat="1" ht="17.45" customHeight="1">
      <c r="A72" s="384"/>
      <c r="B72" s="562"/>
      <c r="C72" s="384"/>
      <c r="D72" s="384"/>
      <c r="E72" s="384"/>
      <c r="F72" s="506"/>
      <c r="G72" s="423"/>
      <c r="H72" s="423"/>
      <c r="I72" s="384"/>
      <c r="J72" s="384"/>
      <c r="K72" s="417"/>
      <c r="L72" s="384"/>
      <c r="M72" s="384"/>
    </row>
    <row r="73" spans="1:13" s="209" customFormat="1" ht="17.45" customHeight="1">
      <c r="A73" s="384"/>
      <c r="B73" s="562"/>
      <c r="C73" s="384"/>
      <c r="D73" s="384"/>
      <c r="E73" s="384"/>
      <c r="F73" s="506"/>
      <c r="G73" s="423"/>
      <c r="H73" s="423"/>
      <c r="I73" s="384"/>
      <c r="J73" s="384"/>
      <c r="K73" s="417"/>
      <c r="L73" s="384"/>
      <c r="M73" s="384"/>
    </row>
    <row r="74" spans="1:13" s="209" customFormat="1" ht="17.45" customHeight="1">
      <c r="A74" s="384"/>
      <c r="B74" s="562"/>
      <c r="C74" s="384"/>
      <c r="D74" s="384"/>
      <c r="E74" s="384"/>
      <c r="F74" s="506"/>
      <c r="G74" s="423"/>
      <c r="H74" s="423"/>
      <c r="I74" s="384"/>
      <c r="J74" s="384"/>
      <c r="K74" s="417"/>
      <c r="L74" s="384"/>
      <c r="M74" s="384"/>
    </row>
    <row r="75" spans="1:13" s="208" customFormat="1" ht="17.45" customHeight="1">
      <c r="A75" s="384"/>
      <c r="B75" s="562"/>
      <c r="C75" s="384"/>
      <c r="D75" s="384"/>
      <c r="E75" s="384"/>
      <c r="F75" s="506"/>
      <c r="G75" s="423"/>
      <c r="H75" s="423"/>
      <c r="I75" s="384"/>
      <c r="J75" s="384"/>
      <c r="K75" s="417"/>
      <c r="L75" s="384"/>
      <c r="M75" s="384"/>
    </row>
    <row r="76" spans="1:13" s="208" customFormat="1" ht="17.45" customHeight="1">
      <c r="A76" s="384"/>
      <c r="B76" s="562"/>
      <c r="C76" s="384"/>
      <c r="D76" s="384"/>
      <c r="E76" s="384"/>
      <c r="F76" s="506"/>
      <c r="G76" s="423"/>
      <c r="H76" s="423"/>
      <c r="I76" s="384"/>
      <c r="J76" s="384"/>
      <c r="K76" s="417"/>
      <c r="L76" s="384"/>
      <c r="M76" s="384"/>
    </row>
    <row r="77" spans="1:13" s="208" customFormat="1" ht="17.45" customHeight="1">
      <c r="A77" s="384"/>
      <c r="B77" s="562"/>
      <c r="C77" s="384"/>
      <c r="D77" s="384"/>
      <c r="E77" s="384"/>
      <c r="F77" s="506"/>
      <c r="G77" s="423"/>
      <c r="H77" s="423"/>
      <c r="I77" s="384"/>
      <c r="J77" s="384"/>
      <c r="K77" s="417"/>
      <c r="L77" s="384"/>
      <c r="M77" s="384"/>
    </row>
    <row r="78" spans="1:13" s="208" customFormat="1" ht="17.45" customHeight="1">
      <c r="A78" s="384"/>
      <c r="B78" s="562"/>
      <c r="C78" s="384"/>
      <c r="D78" s="384"/>
      <c r="E78" s="384"/>
      <c r="F78" s="506"/>
      <c r="G78" s="423"/>
      <c r="H78" s="423"/>
      <c r="I78" s="384"/>
      <c r="J78" s="384"/>
      <c r="K78" s="417"/>
      <c r="L78" s="384"/>
      <c r="M78" s="384"/>
    </row>
    <row r="79" spans="1:13" s="208" customFormat="1" ht="17.45" customHeight="1">
      <c r="A79" s="384"/>
      <c r="B79" s="562"/>
      <c r="C79" s="384"/>
      <c r="D79" s="384"/>
      <c r="E79" s="384"/>
      <c r="F79" s="506"/>
      <c r="G79" s="423"/>
      <c r="H79" s="423"/>
      <c r="I79" s="384"/>
      <c r="J79" s="384"/>
      <c r="K79" s="417"/>
      <c r="L79" s="384"/>
      <c r="M79" s="384"/>
    </row>
    <row r="80" spans="1:13" s="208" customFormat="1" ht="17.45" customHeight="1">
      <c r="A80" s="384"/>
      <c r="B80" s="562"/>
      <c r="C80" s="384"/>
      <c r="D80" s="384"/>
      <c r="E80" s="384"/>
      <c r="F80" s="506"/>
      <c r="G80" s="423"/>
      <c r="H80" s="423"/>
      <c r="I80" s="384"/>
      <c r="J80" s="384"/>
      <c r="K80" s="417"/>
      <c r="L80" s="384"/>
      <c r="M80" s="384"/>
    </row>
  </sheetData>
  <mergeCells count="11">
    <mergeCell ref="C65:E65"/>
    <mergeCell ref="E7:H7"/>
    <mergeCell ref="I7:L7"/>
    <mergeCell ref="A59:B59"/>
    <mergeCell ref="C63:E63"/>
    <mergeCell ref="H63:H65"/>
    <mergeCell ref="B57:M57"/>
    <mergeCell ref="B56:M56"/>
    <mergeCell ref="B55:M55"/>
    <mergeCell ref="B54:M54"/>
    <mergeCell ref="B58:M58"/>
  </mergeCells>
  <dataValidations count="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18 F25:F28 F45 F41 F30:F31 F49:F5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H10:H5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date" errorStyle="inform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4:B48">
      <formula1>40544</formula1>
      <formula2>41640</formula2>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10:C53">
      <formula1>"ფულადი შემოწირულობა, არაფულადი შემოწირულობა, საწევრო"</formula1>
    </dataValidation>
  </dataValidations>
  <printOptions gridLines="1"/>
  <pageMargins left="0.11811023622047245" right="0" top="0.15748031496062992" bottom="0.15748031496062992" header="0.31496062992125984" footer="0.31496062992125984"/>
  <pageSetup scale="80" fitToHeight="0" orientation="landscape" r:id="rId1"/>
  <rowBreaks count="1" manualBreakCount="1">
    <brk id="6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16" zoomScaleNormal="100" zoomScaleSheetLayoutView="100" workbookViewId="0">
      <selection activeCell="C31" sqref="C31"/>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5" customWidth="1"/>
    <col min="6" max="6" width="9.140625" style="2"/>
    <col min="7" max="7" width="15.85546875" style="2" bestFit="1" customWidth="1"/>
    <col min="8" max="16384" width="9.140625" style="2"/>
  </cols>
  <sheetData>
    <row r="1" spans="1:7">
      <c r="A1" s="70" t="s">
        <v>478</v>
      </c>
      <c r="B1" s="71"/>
      <c r="C1" s="577" t="s">
        <v>94</v>
      </c>
      <c r="D1" s="577"/>
      <c r="E1" s="102"/>
    </row>
    <row r="2" spans="1:7">
      <c r="A2" s="71" t="s">
        <v>124</v>
      </c>
      <c r="B2" s="71"/>
      <c r="C2" s="575" t="s">
        <v>587</v>
      </c>
      <c r="D2" s="576"/>
      <c r="E2" s="102"/>
    </row>
    <row r="3" spans="1:7">
      <c r="A3" s="70"/>
      <c r="B3" s="71"/>
      <c r="C3" s="267"/>
      <c r="D3" s="267"/>
      <c r="E3" s="102"/>
    </row>
    <row r="4" spans="1:7">
      <c r="A4" s="72" t="s">
        <v>254</v>
      </c>
      <c r="B4" s="96"/>
      <c r="C4" s="97"/>
      <c r="D4" s="71"/>
      <c r="E4" s="102"/>
    </row>
    <row r="5" spans="1:7">
      <c r="A5" s="175" t="str">
        <f>'ფორმა N1'!D5</f>
        <v>მპგ საქართველოსთვის</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80">
        <f>SUM(C10,C26)</f>
        <v>23513.3</v>
      </c>
      <c r="D9" s="80">
        <f>SUM(D10,D26)</f>
        <v>2566</v>
      </c>
      <c r="E9" s="102"/>
    </row>
    <row r="10" spans="1:7" s="7" customFormat="1" ht="16.5" customHeight="1">
      <c r="A10" s="82">
        <v>1.1000000000000001</v>
      </c>
      <c r="B10" s="82" t="s">
        <v>69</v>
      </c>
      <c r="C10" s="80"/>
      <c r="D10" s="80">
        <f>SUM(D11,D12,D16,D19,D24,D25)</f>
        <v>2566</v>
      </c>
      <c r="E10" s="102"/>
    </row>
    <row r="11" spans="1:7" s="9" customFormat="1" ht="16.5" customHeight="1">
      <c r="A11" s="83" t="s">
        <v>30</v>
      </c>
      <c r="B11" s="83" t="s">
        <v>68</v>
      </c>
      <c r="C11" s="8"/>
      <c r="D11" s="8"/>
      <c r="E11" s="102"/>
    </row>
    <row r="12" spans="1:7" s="10" customFormat="1" ht="16.5" customHeight="1">
      <c r="A12" s="83" t="s">
        <v>31</v>
      </c>
      <c r="B12" s="83" t="s">
        <v>283</v>
      </c>
      <c r="C12" s="101">
        <f>SUM(C13:C15)</f>
        <v>0</v>
      </c>
      <c r="D12" s="101">
        <f>SUM(D13:D15)</f>
        <v>2566</v>
      </c>
      <c r="E12" s="102"/>
      <c r="G12" s="64"/>
    </row>
    <row r="13" spans="1:7" s="3" customFormat="1" ht="16.5" customHeight="1">
      <c r="A13" s="92" t="s">
        <v>70</v>
      </c>
      <c r="B13" s="92" t="s">
        <v>286</v>
      </c>
      <c r="C13" s="8"/>
      <c r="D13" s="479">
        <f>'ფორმა N1'!D10+'ფორმა N1'!D11+'ფორმა N1'!D12+'ფორმა N1'!D13</f>
        <v>2566</v>
      </c>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0</v>
      </c>
      <c r="D16" s="101">
        <f>SUM(D17:D18)</f>
        <v>0</v>
      </c>
      <c r="E16" s="102"/>
    </row>
    <row r="17" spans="1:5" s="3" customFormat="1" ht="16.5" customHeight="1">
      <c r="A17" s="92" t="s">
        <v>73</v>
      </c>
      <c r="B17" s="92" t="s">
        <v>75</v>
      </c>
      <c r="C17" s="8"/>
      <c r="D17" s="8"/>
      <c r="E17" s="102"/>
    </row>
    <row r="18" spans="1:5" s="3" customFormat="1" ht="32.25" customHeight="1">
      <c r="A18" s="92" t="s">
        <v>74</v>
      </c>
      <c r="B18" s="92" t="s">
        <v>449</v>
      </c>
      <c r="C18" s="8"/>
      <c r="D18" s="8"/>
      <c r="E18" s="102"/>
    </row>
    <row r="19" spans="1:5" s="3" customFormat="1" ht="16.5" customHeight="1">
      <c r="A19" s="83" t="s">
        <v>76</v>
      </c>
      <c r="B19" s="83" t="s">
        <v>363</v>
      </c>
      <c r="C19" s="101">
        <f>SUM(C20:C23)</f>
        <v>0</v>
      </c>
      <c r="D19" s="101">
        <f>SUM(D20:D23)</f>
        <v>0</v>
      </c>
      <c r="E19" s="102"/>
    </row>
    <row r="20" spans="1:5" s="3" customFormat="1" ht="16.5" customHeight="1">
      <c r="A20" s="92" t="s">
        <v>77</v>
      </c>
      <c r="B20" s="92" t="s">
        <v>504</v>
      </c>
      <c r="C20" s="8"/>
      <c r="D20" s="8"/>
      <c r="E20" s="102"/>
    </row>
    <row r="21" spans="1:5" s="3" customFormat="1" ht="30">
      <c r="A21" s="92" t="s">
        <v>78</v>
      </c>
      <c r="B21" s="92" t="s">
        <v>415</v>
      </c>
      <c r="C21" s="8"/>
      <c r="D21" s="8"/>
      <c r="E21" s="102"/>
    </row>
    <row r="22" spans="1:5" s="3" customFormat="1">
      <c r="A22" s="92" t="s">
        <v>79</v>
      </c>
      <c r="B22" s="92" t="s">
        <v>434</v>
      </c>
      <c r="C22" s="8"/>
      <c r="D22" s="8"/>
      <c r="E22" s="102"/>
    </row>
    <row r="23" spans="1:5" s="3" customFormat="1">
      <c r="A23" s="92" t="s">
        <v>80</v>
      </c>
      <c r="B23" s="92" t="s">
        <v>479</v>
      </c>
      <c r="C23" s="8"/>
      <c r="D23" s="8"/>
      <c r="E23" s="102"/>
    </row>
    <row r="24" spans="1:5" s="3" customFormat="1" ht="16.5" customHeight="1">
      <c r="A24" s="83" t="s">
        <v>81</v>
      </c>
      <c r="B24" s="83" t="s">
        <v>377</v>
      </c>
      <c r="C24" s="197"/>
      <c r="D24" s="8"/>
      <c r="E24" s="102"/>
    </row>
    <row r="25" spans="1:5" s="3" customFormat="1">
      <c r="A25" s="83" t="s">
        <v>232</v>
      </c>
      <c r="B25" s="83" t="s">
        <v>383</v>
      </c>
      <c r="C25" s="8"/>
      <c r="D25" s="8"/>
      <c r="E25" s="102"/>
    </row>
    <row r="26" spans="1:5" ht="16.5" customHeight="1">
      <c r="A26" s="82">
        <v>1.2</v>
      </c>
      <c r="B26" s="82" t="s">
        <v>82</v>
      </c>
      <c r="C26" s="80">
        <f>SUM(C30,C31,C35)</f>
        <v>23513.3</v>
      </c>
      <c r="D26" s="80">
        <f>SUM(D27,D31,D35)</f>
        <v>0</v>
      </c>
      <c r="E26" s="102"/>
    </row>
    <row r="27" spans="1:5" ht="16.5" customHeight="1">
      <c r="A27" s="83" t="s">
        <v>32</v>
      </c>
      <c r="B27" s="83" t="s">
        <v>286</v>
      </c>
      <c r="C27" s="101"/>
      <c r="D27" s="101">
        <f>SUM(D28:D30)</f>
        <v>0</v>
      </c>
      <c r="E27" s="102"/>
    </row>
    <row r="28" spans="1:5">
      <c r="A28" s="184" t="s">
        <v>84</v>
      </c>
      <c r="B28" s="184" t="s">
        <v>284</v>
      </c>
      <c r="D28" s="8"/>
      <c r="E28" s="102"/>
    </row>
    <row r="29" spans="1:5">
      <c r="A29" s="184" t="s">
        <v>85</v>
      </c>
      <c r="B29" s="184" t="s">
        <v>287</v>
      </c>
      <c r="C29" s="8"/>
      <c r="D29" s="8"/>
      <c r="E29" s="102"/>
    </row>
    <row r="30" spans="1:5">
      <c r="A30" s="184" t="s">
        <v>384</v>
      </c>
      <c r="B30" s="184" t="s">
        <v>285</v>
      </c>
      <c r="C30" s="8">
        <v>23513.3</v>
      </c>
      <c r="D30" s="8"/>
      <c r="E30" s="102"/>
    </row>
    <row r="31" spans="1:5">
      <c r="A31" s="83" t="s">
        <v>33</v>
      </c>
      <c r="B31" s="83" t="s">
        <v>407</v>
      </c>
      <c r="C31" s="101">
        <f>SUM(C32:C34)</f>
        <v>0</v>
      </c>
      <c r="D31" s="101">
        <f>SUM(D32:D34)</f>
        <v>0</v>
      </c>
      <c r="E31" s="102"/>
    </row>
    <row r="32" spans="1:5">
      <c r="A32" s="184" t="s">
        <v>12</v>
      </c>
      <c r="B32" s="184" t="s">
        <v>410</v>
      </c>
      <c r="C32" s="8"/>
      <c r="D32" s="8"/>
      <c r="E32" s="102"/>
    </row>
    <row r="33" spans="1:9">
      <c r="A33" s="184" t="s">
        <v>13</v>
      </c>
      <c r="B33" s="184" t="s">
        <v>411</v>
      </c>
      <c r="C33" s="8"/>
      <c r="D33" s="8"/>
      <c r="E33" s="102"/>
    </row>
    <row r="34" spans="1:9">
      <c r="A34" s="184" t="s">
        <v>261</v>
      </c>
      <c r="B34" s="184" t="s">
        <v>412</v>
      </c>
      <c r="C34" s="8"/>
      <c r="D34" s="8"/>
      <c r="E34" s="102"/>
    </row>
    <row r="35" spans="1:9" ht="31.5" customHeight="1">
      <c r="A35" s="83" t="s">
        <v>34</v>
      </c>
      <c r="B35" s="195" t="s">
        <v>440</v>
      </c>
      <c r="C35" s="8"/>
      <c r="D35" s="8"/>
      <c r="E35" s="102"/>
    </row>
    <row r="36" spans="1:9">
      <c r="D36" s="25"/>
      <c r="E36" s="103"/>
      <c r="F36" s="25"/>
    </row>
    <row r="37" spans="1:9">
      <c r="A37" s="1"/>
      <c r="D37" s="25"/>
      <c r="E37" s="103"/>
      <c r="F37" s="25"/>
    </row>
    <row r="38" spans="1:9">
      <c r="D38" s="25"/>
      <c r="E38" s="103"/>
      <c r="F38" s="25"/>
    </row>
    <row r="39" spans="1:9">
      <c r="D39" s="25"/>
      <c r="E39" s="103"/>
      <c r="F39" s="25"/>
    </row>
    <row r="40" spans="1:9">
      <c r="A40" s="65" t="s">
        <v>93</v>
      </c>
      <c r="D40" s="25"/>
      <c r="E40" s="103"/>
      <c r="F40" s="25"/>
    </row>
    <row r="41" spans="1:9">
      <c r="D41" s="25"/>
      <c r="E41" s="364"/>
      <c r="F41" s="364"/>
      <c r="G41" s="271"/>
      <c r="H41" s="271"/>
      <c r="I41" s="271"/>
    </row>
    <row r="42" spans="1:9">
      <c r="D42" s="104"/>
      <c r="E42" s="364"/>
      <c r="F42" s="364"/>
      <c r="G42" s="271"/>
      <c r="H42" s="271"/>
      <c r="I42" s="271"/>
    </row>
    <row r="43" spans="1:9">
      <c r="A43" s="271"/>
      <c r="B43" s="65" t="s">
        <v>251</v>
      </c>
      <c r="D43" s="104"/>
      <c r="E43" s="364"/>
      <c r="F43" s="364"/>
      <c r="G43" s="271"/>
      <c r="H43" s="271"/>
      <c r="I43" s="271"/>
    </row>
    <row r="44" spans="1:9">
      <c r="A44" s="271"/>
      <c r="B44" s="2" t="s">
        <v>250</v>
      </c>
      <c r="D44" s="104"/>
      <c r="E44" s="364"/>
      <c r="F44" s="364"/>
      <c r="G44" s="271"/>
      <c r="H44" s="271"/>
      <c r="I44" s="271"/>
    </row>
    <row r="45" spans="1:9" s="271" customFormat="1" ht="12.75">
      <c r="B45" s="61" t="s">
        <v>123</v>
      </c>
      <c r="D45" s="364"/>
      <c r="E45" s="364"/>
      <c r="F45" s="364"/>
    </row>
    <row r="46" spans="1:9">
      <c r="D46" s="25"/>
      <c r="E46" s="103"/>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Normal="100" zoomScaleSheetLayoutView="100" workbookViewId="0">
      <selection activeCell="C14" sqref="C14"/>
    </sheetView>
  </sheetViews>
  <sheetFormatPr defaultColWidth="9.140625" defaultRowHeight="15"/>
  <cols>
    <col min="1" max="1" width="14.28515625" style="20" bestFit="1" customWidth="1"/>
    <col min="2" max="2" width="80" style="192" customWidth="1"/>
    <col min="3" max="3" width="16.5703125" style="20" customWidth="1"/>
    <col min="4" max="4" width="14.28515625" style="20" customWidth="1"/>
    <col min="5" max="5" width="0.42578125" style="19" customWidth="1"/>
    <col min="6" max="16384" width="9.140625" style="20"/>
  </cols>
  <sheetData>
    <row r="1" spans="1:12" s="6" customFormat="1">
      <c r="A1" s="70" t="s">
        <v>252</v>
      </c>
      <c r="B1" s="188"/>
      <c r="C1" s="577" t="s">
        <v>94</v>
      </c>
      <c r="D1" s="577"/>
      <c r="E1" s="105"/>
    </row>
    <row r="2" spans="1:12" s="6" customFormat="1">
      <c r="A2" s="71" t="s">
        <v>124</v>
      </c>
      <c r="B2" s="188"/>
      <c r="C2" s="578" t="str">
        <f>'ფორმა N2'!C2:D2</f>
        <v>2023 წელი</v>
      </c>
      <c r="D2" s="579"/>
      <c r="E2" s="105"/>
    </row>
    <row r="3" spans="1:12" s="6" customFormat="1">
      <c r="A3" s="71"/>
      <c r="B3" s="188"/>
      <c r="C3" s="267"/>
      <c r="D3" s="267"/>
      <c r="E3" s="105"/>
    </row>
    <row r="4" spans="1:12" s="2" customFormat="1">
      <c r="A4" s="72" t="str">
        <f>'ფორმა N2'!A4</f>
        <v>ანგარიშვალდებული პირის დასახელება:</v>
      </c>
      <c r="B4" s="189"/>
      <c r="C4" s="71"/>
      <c r="D4" s="71"/>
      <c r="E4" s="102"/>
      <c r="L4" s="6"/>
    </row>
    <row r="5" spans="1:12" s="2" customFormat="1">
      <c r="A5" s="175" t="str">
        <f>'ფორმა N1'!D5</f>
        <v>მპგ საქართველოსთვის</v>
      </c>
      <c r="B5" s="190"/>
      <c r="C5" s="56"/>
      <c r="D5" s="56"/>
      <c r="E5" s="102"/>
    </row>
    <row r="6" spans="1:12" s="2" customFormat="1">
      <c r="A6" s="72"/>
      <c r="B6" s="189"/>
      <c r="C6" s="71"/>
      <c r="D6" s="71"/>
      <c r="E6" s="102"/>
    </row>
    <row r="7" spans="1:12" s="6" customFormat="1" ht="18">
      <c r="A7" s="262"/>
      <c r="B7" s="361"/>
      <c r="C7" s="73"/>
      <c r="D7" s="73"/>
      <c r="E7" s="105"/>
    </row>
    <row r="8" spans="1:12" s="6" customFormat="1" ht="30">
      <c r="A8" s="100" t="s">
        <v>64</v>
      </c>
      <c r="B8" s="74" t="s">
        <v>230</v>
      </c>
      <c r="C8" s="74" t="s">
        <v>66</v>
      </c>
      <c r="D8" s="74" t="s">
        <v>67</v>
      </c>
      <c r="E8" s="105"/>
      <c r="F8" s="362"/>
    </row>
    <row r="9" spans="1:12" s="7" customFormat="1">
      <c r="A9" s="176">
        <v>1</v>
      </c>
      <c r="B9" s="176" t="s">
        <v>65</v>
      </c>
      <c r="C9" s="80">
        <f>SUM(C10,C26)</f>
        <v>0</v>
      </c>
      <c r="D9" s="80">
        <f>SUM(D10,D26)</f>
        <v>0</v>
      </c>
      <c r="E9" s="105"/>
    </row>
    <row r="10" spans="1:12" s="7" customFormat="1">
      <c r="A10" s="82">
        <v>1.1000000000000001</v>
      </c>
      <c r="B10" s="82" t="s">
        <v>69</v>
      </c>
      <c r="C10" s="80">
        <f>SUM(C11,C12,C16,C19,C25,C26)</f>
        <v>0</v>
      </c>
      <c r="D10" s="80">
        <f>SUM(D11,D12,D16,D19,D24,D25)</f>
        <v>0</v>
      </c>
      <c r="E10" s="105"/>
    </row>
    <row r="11" spans="1:12" s="9" customFormat="1" ht="18">
      <c r="A11" s="83" t="s">
        <v>30</v>
      </c>
      <c r="B11" s="83" t="s">
        <v>68</v>
      </c>
      <c r="C11" s="8"/>
      <c r="D11" s="8"/>
      <c r="E11" s="105"/>
    </row>
    <row r="12" spans="1:12" s="10" customFormat="1">
      <c r="A12" s="83" t="s">
        <v>31</v>
      </c>
      <c r="B12" s="83" t="s">
        <v>283</v>
      </c>
      <c r="C12" s="101">
        <f>SUM(C14:C15)</f>
        <v>0</v>
      </c>
      <c r="D12" s="101">
        <f>SUM(D14:D15)</f>
        <v>0</v>
      </c>
      <c r="E12" s="105"/>
    </row>
    <row r="13" spans="1:12" s="3" customFormat="1">
      <c r="A13" s="92" t="s">
        <v>70</v>
      </c>
      <c r="B13" s="92" t="s">
        <v>286</v>
      </c>
      <c r="C13" s="8"/>
      <c r="D13" s="8"/>
      <c r="E13" s="105"/>
    </row>
    <row r="14" spans="1:12" s="3" customFormat="1">
      <c r="A14" s="92" t="s">
        <v>408</v>
      </c>
      <c r="B14" s="92" t="s">
        <v>407</v>
      </c>
      <c r="C14" s="8"/>
      <c r="D14" s="8"/>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504</v>
      </c>
      <c r="C20" s="8"/>
      <c r="D20" s="8"/>
      <c r="E20" s="105"/>
    </row>
    <row r="21" spans="1:5" s="3" customFormat="1" ht="30">
      <c r="A21" s="92" t="s">
        <v>78</v>
      </c>
      <c r="B21" s="92" t="s">
        <v>415</v>
      </c>
      <c r="C21" s="8"/>
      <c r="D21" s="8"/>
      <c r="E21" s="105"/>
    </row>
    <row r="22" spans="1:5" s="3" customFormat="1">
      <c r="A22" s="92" t="s">
        <v>79</v>
      </c>
      <c r="B22" s="92" t="s">
        <v>434</v>
      </c>
      <c r="C22" s="8"/>
      <c r="D22" s="8"/>
      <c r="E22" s="105"/>
    </row>
    <row r="23" spans="1:5" s="3" customFormat="1">
      <c r="A23" s="92" t="s">
        <v>80</v>
      </c>
      <c r="B23" s="92" t="s">
        <v>480</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4" t="s">
        <v>84</v>
      </c>
      <c r="B28" s="184" t="s">
        <v>284</v>
      </c>
      <c r="C28" s="8"/>
      <c r="D28" s="8"/>
      <c r="E28" s="105"/>
    </row>
    <row r="29" spans="1:5">
      <c r="A29" s="184" t="s">
        <v>85</v>
      </c>
      <c r="B29" s="184" t="s">
        <v>287</v>
      </c>
      <c r="C29" s="8"/>
      <c r="D29" s="8"/>
      <c r="E29" s="105"/>
    </row>
    <row r="30" spans="1:5">
      <c r="A30" s="184" t="s">
        <v>384</v>
      </c>
      <c r="B30" s="184" t="s">
        <v>285</v>
      </c>
      <c r="C30" s="8"/>
      <c r="D30" s="8"/>
      <c r="E30" s="105"/>
    </row>
    <row r="31" spans="1:5">
      <c r="A31" s="83" t="s">
        <v>33</v>
      </c>
      <c r="B31" s="83" t="s">
        <v>407</v>
      </c>
      <c r="C31" s="101">
        <f>SUM(C32:C34)</f>
        <v>0</v>
      </c>
      <c r="D31" s="101">
        <f>SUM(D32:D34)</f>
        <v>0</v>
      </c>
      <c r="E31" s="105"/>
    </row>
    <row r="32" spans="1:5">
      <c r="A32" s="184" t="s">
        <v>12</v>
      </c>
      <c r="B32" s="184" t="s">
        <v>410</v>
      </c>
      <c r="C32" s="8"/>
      <c r="D32" s="8"/>
      <c r="E32" s="105"/>
    </row>
    <row r="33" spans="1:9">
      <c r="A33" s="184" t="s">
        <v>13</v>
      </c>
      <c r="B33" s="184" t="s">
        <v>411</v>
      </c>
      <c r="C33" s="8"/>
      <c r="D33" s="8"/>
      <c r="E33" s="105"/>
    </row>
    <row r="34" spans="1:9">
      <c r="A34" s="184" t="s">
        <v>261</v>
      </c>
      <c r="B34" s="184" t="s">
        <v>412</v>
      </c>
      <c r="C34" s="8"/>
      <c r="D34" s="8"/>
      <c r="E34" s="105"/>
    </row>
    <row r="35" spans="1:9" s="313" customFormat="1">
      <c r="A35" s="83" t="s">
        <v>34</v>
      </c>
      <c r="B35" s="195" t="s">
        <v>382</v>
      </c>
      <c r="C35" s="8"/>
      <c r="D35" s="8"/>
    </row>
    <row r="36" spans="1:9" s="2" customFormat="1">
      <c r="A36" s="1"/>
      <c r="B36" s="191"/>
      <c r="E36" s="265"/>
    </row>
    <row r="37" spans="1:9" s="2" customFormat="1">
      <c r="B37" s="191"/>
      <c r="E37" s="265"/>
    </row>
    <row r="38" spans="1:9">
      <c r="A38" s="1"/>
    </row>
    <row r="39" spans="1:9">
      <c r="A39" s="2"/>
    </row>
    <row r="40" spans="1:9" s="2" customFormat="1">
      <c r="A40" s="65" t="s">
        <v>93</v>
      </c>
      <c r="B40" s="191"/>
      <c r="E40" s="265"/>
    </row>
    <row r="41" spans="1:9" s="2" customFormat="1">
      <c r="B41" s="191"/>
      <c r="E41" s="271"/>
      <c r="F41" s="271"/>
      <c r="G41" s="271"/>
      <c r="H41" s="271"/>
      <c r="I41" s="271"/>
    </row>
    <row r="42" spans="1:9" s="2" customFormat="1">
      <c r="B42" s="191"/>
      <c r="D42" s="12"/>
      <c r="E42" s="271"/>
      <c r="F42" s="271"/>
      <c r="G42" s="271"/>
      <c r="H42" s="271"/>
      <c r="I42" s="271"/>
    </row>
    <row r="43" spans="1:9" s="2" customFormat="1">
      <c r="A43" s="271"/>
      <c r="B43" s="193" t="s">
        <v>380</v>
      </c>
      <c r="D43" s="12"/>
      <c r="E43" s="271"/>
      <c r="F43" s="271"/>
      <c r="G43" s="271"/>
      <c r="H43" s="271"/>
      <c r="I43" s="271"/>
    </row>
    <row r="44" spans="1:9" s="2" customFormat="1">
      <c r="A44" s="271"/>
      <c r="B44" s="191" t="s">
        <v>250</v>
      </c>
      <c r="D44" s="12"/>
      <c r="E44" s="271"/>
      <c r="F44" s="271"/>
      <c r="G44" s="271"/>
      <c r="H44" s="271"/>
      <c r="I44" s="271"/>
    </row>
    <row r="45" spans="1:9" s="271" customFormat="1" ht="12.75">
      <c r="B45" s="194" t="s">
        <v>123</v>
      </c>
    </row>
    <row r="46" spans="1:9" s="271" customFormat="1" ht="12.75">
      <c r="B46" s="363"/>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zoomScale="80" zoomScaleNormal="100" zoomScaleSheetLayoutView="80" workbookViewId="0">
      <selection activeCell="C42" sqref="C42:D42"/>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c r="A1" s="581" t="s">
        <v>450</v>
      </c>
      <c r="B1" s="581"/>
      <c r="C1" s="577" t="s">
        <v>94</v>
      </c>
      <c r="D1" s="577"/>
      <c r="E1" s="86"/>
    </row>
    <row r="2" spans="1:5" s="6" customFormat="1">
      <c r="A2" s="581" t="s">
        <v>451</v>
      </c>
      <c r="B2" s="581"/>
      <c r="C2" s="575" t="str">
        <f>'ფორმა N1'!M2</f>
        <v>2023 წელი</v>
      </c>
      <c r="D2" s="576"/>
      <c r="E2" s="86"/>
    </row>
    <row r="3" spans="1:5" s="6" customFormat="1">
      <c r="A3" s="582"/>
      <c r="B3" s="582"/>
      <c r="C3" s="267"/>
      <c r="D3" s="267"/>
      <c r="E3" s="86"/>
    </row>
    <row r="4" spans="1:5" s="6" customFormat="1">
      <c r="A4" s="71" t="s">
        <v>124</v>
      </c>
      <c r="B4" s="262"/>
      <c r="C4" s="267"/>
      <c r="D4" s="267"/>
      <c r="E4" s="86"/>
    </row>
    <row r="5" spans="1:5" s="6" customFormat="1">
      <c r="A5" s="71"/>
      <c r="B5" s="262"/>
      <c r="C5" s="267"/>
      <c r="D5" s="267"/>
      <c r="E5" s="86"/>
    </row>
    <row r="6" spans="1:5">
      <c r="A6" s="72" t="str">
        <f>'[2]ფორმა N2'!A4</f>
        <v>ანგარიშვალდებული პირის დასახელება:</v>
      </c>
      <c r="B6" s="72"/>
      <c r="C6" s="71"/>
      <c r="D6" s="71"/>
      <c r="E6" s="87"/>
    </row>
    <row r="7" spans="1:5">
      <c r="A7" s="175" t="str">
        <f>'ფორმა N1'!D5</f>
        <v>მპგ საქართველოსთვის</v>
      </c>
      <c r="B7" s="75"/>
      <c r="C7" s="76"/>
      <c r="D7" s="76"/>
      <c r="E7" s="87"/>
    </row>
    <row r="8" spans="1:5">
      <c r="A8" s="72"/>
      <c r="B8" s="72"/>
      <c r="C8" s="71"/>
      <c r="D8" s="71"/>
      <c r="E8" s="87"/>
    </row>
    <row r="9" spans="1:5" s="6" customFormat="1">
      <c r="A9" s="262"/>
      <c r="B9" s="262"/>
      <c r="C9" s="73"/>
      <c r="D9" s="73"/>
      <c r="E9" s="86"/>
    </row>
    <row r="10" spans="1:5" s="6" customFormat="1" ht="30">
      <c r="A10" s="84" t="s">
        <v>64</v>
      </c>
      <c r="B10" s="85" t="s">
        <v>11</v>
      </c>
      <c r="C10" s="74" t="s">
        <v>10</v>
      </c>
      <c r="D10" s="74" t="s">
        <v>9</v>
      </c>
      <c r="E10" s="86"/>
    </row>
    <row r="11" spans="1:5" s="7" customFormat="1">
      <c r="A11" s="176">
        <v>1</v>
      </c>
      <c r="B11" s="176" t="s">
        <v>57</v>
      </c>
      <c r="C11" s="77">
        <f>SUM(C12,C16,C56,C59,C60,C61,C79)</f>
        <v>23513</v>
      </c>
      <c r="D11" s="478">
        <f>SUM(D12,D16,D56,D59,D60,D61,D67,D75,D76)</f>
        <v>2610.29</v>
      </c>
      <c r="E11" s="177"/>
    </row>
    <row r="12" spans="1:5" s="9" customFormat="1" ht="18">
      <c r="A12" s="82">
        <v>1.1000000000000001</v>
      </c>
      <c r="B12" s="82" t="s">
        <v>58</v>
      </c>
      <c r="C12" s="78">
        <f>SUM(C13:C15)</f>
        <v>0</v>
      </c>
      <c r="D12" s="78">
        <f>SUM(D13:D15)</f>
        <v>0</v>
      </c>
      <c r="E12" s="88"/>
    </row>
    <row r="13" spans="1:5" s="10" customFormat="1">
      <c r="A13" s="83" t="s">
        <v>30</v>
      </c>
      <c r="B13" s="83" t="s">
        <v>59</v>
      </c>
      <c r="C13" s="4"/>
      <c r="D13" s="4"/>
      <c r="E13" s="89"/>
    </row>
    <row r="14" spans="1:5" s="3" customFormat="1">
      <c r="A14" s="83" t="s">
        <v>31</v>
      </c>
      <c r="B14" s="83" t="s">
        <v>0</v>
      </c>
      <c r="C14" s="4"/>
      <c r="D14" s="4"/>
      <c r="E14" s="90"/>
    </row>
    <row r="15" spans="1:5" s="3" customFormat="1">
      <c r="A15" s="357" t="s">
        <v>71</v>
      </c>
      <c r="B15" s="83" t="s">
        <v>486</v>
      </c>
      <c r="C15" s="4"/>
      <c r="D15" s="4"/>
      <c r="E15" s="90"/>
    </row>
    <row r="16" spans="1:5" s="7" customFormat="1">
      <c r="A16" s="82">
        <v>1.2</v>
      </c>
      <c r="B16" s="82" t="s">
        <v>60</v>
      </c>
      <c r="C16" s="79">
        <f>SUM(C20+C39)</f>
        <v>23513</v>
      </c>
      <c r="D16" s="79">
        <f>SUM(D17,D20,D32,D33,D34,D35,D38,D39,D46:D50,D54,D55)</f>
        <v>2470.29</v>
      </c>
      <c r="E16" s="177"/>
    </row>
    <row r="17" spans="1:6" s="3" customFormat="1">
      <c r="A17" s="83" t="s">
        <v>32</v>
      </c>
      <c r="B17" s="83" t="s">
        <v>1</v>
      </c>
      <c r="C17" s="78">
        <f>SUM(C18:C19)</f>
        <v>0</v>
      </c>
      <c r="D17" s="78">
        <f>SUM(D18:D19)</f>
        <v>0</v>
      </c>
      <c r="E17" s="90"/>
    </row>
    <row r="18" spans="1:6" s="3" customFormat="1">
      <c r="A18" s="92" t="s">
        <v>84</v>
      </c>
      <c r="B18" s="92" t="s">
        <v>61</v>
      </c>
      <c r="C18" s="4"/>
      <c r="D18" s="178"/>
      <c r="E18" s="90"/>
    </row>
    <row r="19" spans="1:6" s="3" customFormat="1">
      <c r="A19" s="92" t="s">
        <v>85</v>
      </c>
      <c r="B19" s="92" t="s">
        <v>62</v>
      </c>
      <c r="C19" s="4"/>
      <c r="D19" s="178"/>
      <c r="E19" s="90"/>
    </row>
    <row r="20" spans="1:6" s="3" customFormat="1">
      <c r="A20" s="83" t="s">
        <v>33</v>
      </c>
      <c r="B20" s="83" t="s">
        <v>2</v>
      </c>
      <c r="C20" s="78">
        <f>SUM(C21:C26,C31)</f>
        <v>2336</v>
      </c>
      <c r="D20" s="78">
        <f>SUM(D21:D26,D31)</f>
        <v>1976.3899999999999</v>
      </c>
      <c r="E20" s="179"/>
      <c r="F20" s="180"/>
    </row>
    <row r="21" spans="1:6" s="183" customFormat="1" ht="30">
      <c r="A21" s="92" t="s">
        <v>12</v>
      </c>
      <c r="B21" s="92" t="s">
        <v>231</v>
      </c>
      <c r="C21" s="181"/>
      <c r="D21" s="35"/>
      <c r="E21" s="182"/>
    </row>
    <row r="22" spans="1:6" s="183" customFormat="1">
      <c r="A22" s="92" t="s">
        <v>13</v>
      </c>
      <c r="B22" s="92" t="s">
        <v>14</v>
      </c>
      <c r="C22" s="181"/>
      <c r="D22" s="36"/>
      <c r="E22" s="182"/>
    </row>
    <row r="23" spans="1:6" s="183" customFormat="1" ht="30">
      <c r="A23" s="92" t="s">
        <v>261</v>
      </c>
      <c r="B23" s="92" t="s">
        <v>22</v>
      </c>
      <c r="C23" s="181"/>
      <c r="D23" s="37"/>
      <c r="E23" s="182"/>
    </row>
    <row r="24" spans="1:6" s="183" customFormat="1" ht="16.5" customHeight="1">
      <c r="A24" s="92" t="s">
        <v>262</v>
      </c>
      <c r="B24" s="92" t="s">
        <v>15</v>
      </c>
      <c r="C24" s="181">
        <v>962</v>
      </c>
      <c r="D24" s="37">
        <v>360</v>
      </c>
      <c r="E24" s="182"/>
    </row>
    <row r="25" spans="1:6" s="183" customFormat="1" ht="16.5" customHeight="1">
      <c r="A25" s="92" t="s">
        <v>263</v>
      </c>
      <c r="B25" s="92" t="s">
        <v>16</v>
      </c>
      <c r="C25" s="181"/>
      <c r="D25" s="37"/>
      <c r="E25" s="182"/>
    </row>
    <row r="26" spans="1:6" s="183" customFormat="1" ht="16.5" customHeight="1">
      <c r="A26" s="92" t="s">
        <v>264</v>
      </c>
      <c r="B26" s="92" t="s">
        <v>17</v>
      </c>
      <c r="C26" s="78">
        <v>1374</v>
      </c>
      <c r="D26" s="78">
        <f>SUM(D27:D30)</f>
        <v>1616.3899999999999</v>
      </c>
      <c r="E26" s="182"/>
    </row>
    <row r="27" spans="1:6" s="183" customFormat="1" ht="16.5" customHeight="1">
      <c r="A27" s="184" t="s">
        <v>265</v>
      </c>
      <c r="B27" s="184" t="s">
        <v>18</v>
      </c>
      <c r="C27" s="181"/>
      <c r="D27" s="37">
        <v>1097.75</v>
      </c>
      <c r="E27" s="182"/>
    </row>
    <row r="28" spans="1:6" s="183" customFormat="1" ht="16.5" customHeight="1">
      <c r="A28" s="184" t="s">
        <v>266</v>
      </c>
      <c r="B28" s="184" t="s">
        <v>19</v>
      </c>
      <c r="C28" s="181"/>
      <c r="D28" s="37">
        <v>6.5</v>
      </c>
      <c r="E28" s="182"/>
    </row>
    <row r="29" spans="1:6" s="183" customFormat="1" ht="16.5" customHeight="1">
      <c r="A29" s="184" t="s">
        <v>267</v>
      </c>
      <c r="B29" s="184" t="s">
        <v>20</v>
      </c>
      <c r="C29" s="181"/>
      <c r="D29" s="37"/>
      <c r="E29" s="182"/>
    </row>
    <row r="30" spans="1:6" s="183" customFormat="1" ht="16.5" customHeight="1">
      <c r="A30" s="184" t="s">
        <v>268</v>
      </c>
      <c r="B30" s="184" t="s">
        <v>23</v>
      </c>
      <c r="C30" s="181"/>
      <c r="D30" s="466">
        <v>512.14</v>
      </c>
      <c r="E30" s="182"/>
    </row>
    <row r="31" spans="1:6" s="183" customFormat="1" ht="16.5" customHeight="1">
      <c r="A31" s="92" t="s">
        <v>269</v>
      </c>
      <c r="B31" s="92" t="s">
        <v>21</v>
      </c>
      <c r="C31" s="181"/>
      <c r="D31" s="466"/>
      <c r="E31" s="182"/>
    </row>
    <row r="32" spans="1:6" s="3" customFormat="1" ht="16.5" customHeight="1">
      <c r="A32" s="83" t="s">
        <v>34</v>
      </c>
      <c r="B32" s="83" t="s">
        <v>3</v>
      </c>
      <c r="C32" s="4"/>
      <c r="D32" s="178"/>
      <c r="E32" s="179"/>
    </row>
    <row r="33" spans="1:5" s="3" customFormat="1" ht="16.5" customHeight="1">
      <c r="A33" s="83" t="s">
        <v>35</v>
      </c>
      <c r="B33" s="83" t="s">
        <v>4</v>
      </c>
      <c r="C33" s="4"/>
      <c r="D33" s="178"/>
      <c r="E33" s="90"/>
    </row>
    <row r="34" spans="1:5" s="3" customFormat="1" ht="16.5" customHeight="1">
      <c r="A34" s="83" t="s">
        <v>36</v>
      </c>
      <c r="B34" s="83" t="s">
        <v>5</v>
      </c>
      <c r="C34" s="4"/>
      <c r="D34" s="178"/>
      <c r="E34" s="90"/>
    </row>
    <row r="35" spans="1:5" s="3" customFormat="1">
      <c r="A35" s="83" t="s">
        <v>37</v>
      </c>
      <c r="B35" s="83" t="s">
        <v>63</v>
      </c>
      <c r="C35" s="78">
        <f>SUM(C36:C37)</f>
        <v>0</v>
      </c>
      <c r="D35" s="78">
        <f>SUM(D36:D37)</f>
        <v>0</v>
      </c>
      <c r="E35" s="90"/>
    </row>
    <row r="36" spans="1:5" s="3" customFormat="1" ht="16.5" customHeight="1">
      <c r="A36" s="92" t="s">
        <v>270</v>
      </c>
      <c r="B36" s="92" t="s">
        <v>56</v>
      </c>
      <c r="C36" s="4"/>
      <c r="D36" s="178"/>
      <c r="E36" s="90"/>
    </row>
    <row r="37" spans="1:5" s="3" customFormat="1" ht="16.5" customHeight="1">
      <c r="A37" s="92" t="s">
        <v>271</v>
      </c>
      <c r="B37" s="92" t="s">
        <v>55</v>
      </c>
      <c r="C37" s="4"/>
      <c r="D37" s="178"/>
      <c r="E37" s="90"/>
    </row>
    <row r="38" spans="1:5" s="3" customFormat="1" ht="16.5" customHeight="1">
      <c r="A38" s="83" t="s">
        <v>38</v>
      </c>
      <c r="B38" s="83" t="s">
        <v>49</v>
      </c>
      <c r="C38" s="4"/>
      <c r="D38" s="178">
        <v>30.9</v>
      </c>
      <c r="E38" s="90"/>
    </row>
    <row r="39" spans="1:5" s="3" customFormat="1" ht="16.5" customHeight="1">
      <c r="A39" s="83" t="s">
        <v>39</v>
      </c>
      <c r="B39" s="83" t="s">
        <v>355</v>
      </c>
      <c r="C39" s="78">
        <f>SUM(C40:C50)</f>
        <v>21177</v>
      </c>
      <c r="D39" s="78">
        <f>SUM(D40:D45)</f>
        <v>463</v>
      </c>
      <c r="E39" s="90"/>
    </row>
    <row r="40" spans="1:5" s="3" customFormat="1" ht="16.5" customHeight="1">
      <c r="A40" s="17" t="s">
        <v>316</v>
      </c>
      <c r="B40" s="17" t="s">
        <v>320</v>
      </c>
      <c r="C40" s="4"/>
      <c r="D40" s="178"/>
      <c r="E40" s="90"/>
    </row>
    <row r="41" spans="1:5" s="3" customFormat="1" ht="16.5" customHeight="1">
      <c r="A41" s="17" t="s">
        <v>317</v>
      </c>
      <c r="B41" s="17" t="s">
        <v>321</v>
      </c>
      <c r="C41" s="4"/>
      <c r="D41" s="178"/>
      <c r="E41" s="90"/>
    </row>
    <row r="42" spans="1:5" s="3" customFormat="1" ht="16.149999999999999" customHeight="1">
      <c r="A42" s="17" t="s">
        <v>318</v>
      </c>
      <c r="B42" s="17" t="s">
        <v>324</v>
      </c>
      <c r="C42" s="4">
        <v>9777</v>
      </c>
      <c r="D42" s="178">
        <v>463</v>
      </c>
      <c r="E42" s="90"/>
    </row>
    <row r="43" spans="1:5" s="3" customFormat="1" ht="16.5" customHeight="1">
      <c r="A43" s="17" t="s">
        <v>323</v>
      </c>
      <c r="B43" s="17" t="s">
        <v>325</v>
      </c>
      <c r="C43" s="4"/>
      <c r="D43" s="178"/>
      <c r="E43" s="90"/>
    </row>
    <row r="44" spans="1:5" s="3" customFormat="1" ht="16.5" customHeight="1">
      <c r="A44" s="17" t="s">
        <v>326</v>
      </c>
      <c r="B44" s="17" t="s">
        <v>441</v>
      </c>
      <c r="C44" s="4"/>
      <c r="D44" s="178"/>
      <c r="E44" s="90"/>
    </row>
    <row r="45" spans="1:5" s="3" customFormat="1" ht="16.5" customHeight="1">
      <c r="A45" s="17" t="s">
        <v>402</v>
      </c>
      <c r="B45" s="17" t="s">
        <v>322</v>
      </c>
      <c r="C45" s="4"/>
      <c r="D45" s="178"/>
      <c r="E45" s="90"/>
    </row>
    <row r="46" spans="1:5" s="3" customFormat="1" ht="30">
      <c r="A46" s="83" t="s">
        <v>40</v>
      </c>
      <c r="B46" s="83" t="s">
        <v>28</v>
      </c>
      <c r="C46" s="4">
        <v>3800</v>
      </c>
      <c r="D46" s="178"/>
      <c r="E46" s="90"/>
    </row>
    <row r="47" spans="1:5" s="3" customFormat="1" ht="16.5" customHeight="1">
      <c r="A47" s="83" t="s">
        <v>41</v>
      </c>
      <c r="B47" s="83" t="s">
        <v>24</v>
      </c>
      <c r="C47" s="4"/>
      <c r="D47" s="178"/>
      <c r="E47" s="90"/>
    </row>
    <row r="48" spans="1:5" s="3" customFormat="1" ht="16.5" customHeight="1">
      <c r="A48" s="83" t="s">
        <v>42</v>
      </c>
      <c r="B48" s="83" t="s">
        <v>25</v>
      </c>
      <c r="C48" s="4">
        <v>1500</v>
      </c>
      <c r="D48" s="178"/>
      <c r="E48" s="90"/>
    </row>
    <row r="49" spans="1:6" s="3" customFormat="1" ht="16.5" customHeight="1">
      <c r="A49" s="83" t="s">
        <v>43</v>
      </c>
      <c r="B49" s="83" t="s">
        <v>26</v>
      </c>
      <c r="C49" s="4"/>
      <c r="D49" s="178"/>
      <c r="E49" s="90"/>
    </row>
    <row r="50" spans="1:6" s="3" customFormat="1" ht="16.149999999999999" customHeight="1">
      <c r="A50" s="83" t="s">
        <v>44</v>
      </c>
      <c r="B50" s="83" t="s">
        <v>356</v>
      </c>
      <c r="C50" s="78">
        <v>6100</v>
      </c>
      <c r="D50" s="78">
        <f>SUM(D51:D53)</f>
        <v>0</v>
      </c>
      <c r="E50" s="90"/>
    </row>
    <row r="51" spans="1:6" s="3" customFormat="1" ht="16.149999999999999" customHeight="1">
      <c r="A51" s="92" t="s">
        <v>331</v>
      </c>
      <c r="B51" s="92" t="s">
        <v>334</v>
      </c>
      <c r="C51" s="4">
        <v>6100</v>
      </c>
      <c r="D51" s="178"/>
      <c r="E51" s="90"/>
    </row>
    <row r="52" spans="1:6" s="3" customFormat="1" ht="16.5" customHeight="1">
      <c r="A52" s="92" t="s">
        <v>332</v>
      </c>
      <c r="B52" s="92" t="s">
        <v>333</v>
      </c>
      <c r="C52" s="4"/>
      <c r="D52" s="178"/>
      <c r="E52" s="90"/>
    </row>
    <row r="53" spans="1:6" s="3" customFormat="1" ht="16.5" customHeight="1">
      <c r="A53" s="92" t="s">
        <v>335</v>
      </c>
      <c r="B53" s="92" t="s">
        <v>336</v>
      </c>
      <c r="C53" s="4"/>
      <c r="D53" s="178"/>
      <c r="E53" s="90"/>
    </row>
    <row r="54" spans="1:6" s="3" customFormat="1">
      <c r="A54" s="83" t="s">
        <v>45</v>
      </c>
      <c r="B54" s="83" t="s">
        <v>29</v>
      </c>
      <c r="C54" s="4"/>
      <c r="D54" s="178"/>
      <c r="E54" s="90"/>
    </row>
    <row r="55" spans="1:6" s="3" customFormat="1" ht="16.5" customHeight="1">
      <c r="A55" s="83" t="s">
        <v>46</v>
      </c>
      <c r="B55" s="83" t="s">
        <v>6</v>
      </c>
      <c r="C55" s="4"/>
      <c r="D55" s="178"/>
      <c r="E55" s="179"/>
      <c r="F55" s="180"/>
    </row>
    <row r="56" spans="1:6" s="3" customFormat="1" ht="30">
      <c r="A56" s="82">
        <v>1.3</v>
      </c>
      <c r="B56" s="82" t="s">
        <v>360</v>
      </c>
      <c r="C56" s="79">
        <f>SUM(C57:C58)</f>
        <v>0</v>
      </c>
      <c r="D56" s="79">
        <f>SUM(D57:D58)</f>
        <v>0</v>
      </c>
      <c r="E56" s="179"/>
      <c r="F56" s="180"/>
    </row>
    <row r="57" spans="1:6" s="3" customFormat="1" ht="30">
      <c r="A57" s="83" t="s">
        <v>50</v>
      </c>
      <c r="B57" s="83" t="s">
        <v>48</v>
      </c>
      <c r="C57" s="4"/>
      <c r="D57" s="178"/>
      <c r="E57" s="179"/>
      <c r="F57" s="180"/>
    </row>
    <row r="58" spans="1:6" s="3" customFormat="1" ht="16.5" customHeight="1">
      <c r="A58" s="83" t="s">
        <v>51</v>
      </c>
      <c r="B58" s="83" t="s">
        <v>47</v>
      </c>
      <c r="C58" s="4"/>
      <c r="D58" s="178"/>
      <c r="E58" s="179"/>
      <c r="F58" s="180"/>
    </row>
    <row r="59" spans="1:6" s="3" customFormat="1">
      <c r="A59" s="82">
        <v>1.4</v>
      </c>
      <c r="B59" s="82" t="s">
        <v>362</v>
      </c>
      <c r="C59" s="4"/>
      <c r="D59" s="178"/>
      <c r="E59" s="179"/>
      <c r="F59" s="180"/>
    </row>
    <row r="60" spans="1:6" s="183" customFormat="1">
      <c r="A60" s="82">
        <v>1.5</v>
      </c>
      <c r="B60" s="82" t="s">
        <v>7</v>
      </c>
      <c r="C60" s="181"/>
      <c r="D60" s="37"/>
      <c r="E60" s="182"/>
    </row>
    <row r="61" spans="1:6" s="183" customFormat="1">
      <c r="A61" s="82">
        <v>1.6</v>
      </c>
      <c r="B61" s="42" t="s">
        <v>8</v>
      </c>
      <c r="C61" s="80">
        <f>SUM(C62:C66)</f>
        <v>0</v>
      </c>
      <c r="D61" s="81">
        <f>SUM(D62:D66)</f>
        <v>140</v>
      </c>
      <c r="E61" s="182"/>
    </row>
    <row r="62" spans="1:6" s="183" customFormat="1">
      <c r="A62" s="83" t="s">
        <v>277</v>
      </c>
      <c r="B62" s="43" t="s">
        <v>52</v>
      </c>
      <c r="C62" s="181"/>
      <c r="D62" s="37"/>
      <c r="E62" s="182"/>
    </row>
    <row r="63" spans="1:6" s="183" customFormat="1" ht="30">
      <c r="A63" s="83" t="s">
        <v>278</v>
      </c>
      <c r="B63" s="43" t="s">
        <v>54</v>
      </c>
      <c r="C63" s="181"/>
      <c r="D63" s="37">
        <v>129</v>
      </c>
      <c r="E63" s="182"/>
    </row>
    <row r="64" spans="1:6" s="183" customFormat="1">
      <c r="A64" s="83" t="s">
        <v>279</v>
      </c>
      <c r="B64" s="43" t="s">
        <v>53</v>
      </c>
      <c r="C64" s="37"/>
      <c r="D64" s="37"/>
      <c r="E64" s="182"/>
    </row>
    <row r="65" spans="1:5" s="183" customFormat="1">
      <c r="A65" s="83" t="s">
        <v>280</v>
      </c>
      <c r="B65" s="43" t="s">
        <v>27</v>
      </c>
      <c r="C65" s="181"/>
      <c r="D65" s="37">
        <v>11</v>
      </c>
      <c r="E65" s="182"/>
    </row>
    <row r="66" spans="1:5" s="183" customFormat="1">
      <c r="A66" s="83" t="s">
        <v>306</v>
      </c>
      <c r="B66" s="43" t="s">
        <v>307</v>
      </c>
      <c r="C66" s="181"/>
      <c r="D66" s="37"/>
      <c r="E66" s="182"/>
    </row>
    <row r="67" spans="1:5">
      <c r="A67" s="176">
        <v>2</v>
      </c>
      <c r="B67" s="176" t="s">
        <v>357</v>
      </c>
      <c r="C67" s="185"/>
      <c r="D67" s="80">
        <f>SUM(D68:D74)</f>
        <v>0</v>
      </c>
      <c r="E67" s="91"/>
    </row>
    <row r="68" spans="1:5">
      <c r="A68" s="93">
        <v>2.1</v>
      </c>
      <c r="B68" s="186" t="s">
        <v>86</v>
      </c>
      <c r="C68" s="185"/>
      <c r="D68" s="21"/>
      <c r="E68" s="91"/>
    </row>
    <row r="69" spans="1:5">
      <c r="A69" s="93">
        <v>2.2000000000000002</v>
      </c>
      <c r="B69" s="186" t="s">
        <v>358</v>
      </c>
      <c r="C69" s="185"/>
      <c r="D69" s="21"/>
      <c r="E69" s="91"/>
    </row>
    <row r="70" spans="1:5">
      <c r="A70" s="93">
        <v>2.2999999999999998</v>
      </c>
      <c r="B70" s="186" t="s">
        <v>90</v>
      </c>
      <c r="C70" s="185"/>
      <c r="D70" s="21"/>
      <c r="E70" s="91"/>
    </row>
    <row r="71" spans="1:5">
      <c r="A71" s="93">
        <v>2.4</v>
      </c>
      <c r="B71" s="186" t="s">
        <v>89</v>
      </c>
      <c r="C71" s="185"/>
      <c r="D71" s="21"/>
      <c r="E71" s="91"/>
    </row>
    <row r="72" spans="1:5">
      <c r="A72" s="93">
        <v>2.5</v>
      </c>
      <c r="B72" s="186" t="s">
        <v>359</v>
      </c>
      <c r="C72" s="185"/>
      <c r="D72" s="21"/>
      <c r="E72" s="91"/>
    </row>
    <row r="73" spans="1:5">
      <c r="A73" s="93">
        <v>2.6</v>
      </c>
      <c r="B73" s="186" t="s">
        <v>87</v>
      </c>
      <c r="C73" s="185"/>
      <c r="D73" s="21"/>
      <c r="E73" s="91"/>
    </row>
    <row r="74" spans="1:5">
      <c r="A74" s="93">
        <v>2.7</v>
      </c>
      <c r="B74" s="186" t="s">
        <v>88</v>
      </c>
      <c r="C74" s="185"/>
      <c r="D74" s="21"/>
      <c r="E74" s="91"/>
    </row>
    <row r="75" spans="1:5">
      <c r="A75" s="176">
        <v>3</v>
      </c>
      <c r="B75" s="176" t="s">
        <v>381</v>
      </c>
      <c r="C75" s="80"/>
      <c r="D75" s="21"/>
      <c r="E75" s="91"/>
    </row>
    <row r="76" spans="1:5">
      <c r="A76" s="176">
        <v>4</v>
      </c>
      <c r="B76" s="176" t="s">
        <v>233</v>
      </c>
      <c r="C76" s="80"/>
      <c r="D76" s="80">
        <f>SUM(D77:D78)</f>
        <v>0</v>
      </c>
      <c r="E76" s="91"/>
    </row>
    <row r="77" spans="1:5">
      <c r="A77" s="93">
        <v>4.0999999999999996</v>
      </c>
      <c r="B77" s="93" t="s">
        <v>234</v>
      </c>
      <c r="C77" s="185"/>
      <c r="D77" s="8"/>
      <c r="E77" s="91"/>
    </row>
    <row r="78" spans="1:5">
      <c r="A78" s="93">
        <v>4.2</v>
      </c>
      <c r="B78" s="93" t="s">
        <v>235</v>
      </c>
      <c r="C78" s="185"/>
      <c r="D78" s="8"/>
      <c r="E78" s="91"/>
    </row>
    <row r="79" spans="1:5">
      <c r="A79" s="176">
        <v>5</v>
      </c>
      <c r="B79" s="176" t="s">
        <v>259</v>
      </c>
      <c r="C79" s="199"/>
      <c r="D79" s="187">
        <v>27636</v>
      </c>
      <c r="E79" s="91"/>
    </row>
    <row r="80" spans="1:5">
      <c r="B80" s="41"/>
    </row>
    <row r="81" spans="1:9" ht="15" customHeight="1">
      <c r="A81" s="580" t="s">
        <v>452</v>
      </c>
      <c r="B81" s="580"/>
      <c r="C81" s="580"/>
      <c r="D81" s="580"/>
      <c r="E81" s="265"/>
    </row>
    <row r="82" spans="1:9">
      <c r="B82" s="41"/>
    </row>
    <row r="83" spans="1:9" s="313" customFormat="1" ht="12.75"/>
    <row r="84" spans="1:9">
      <c r="A84" s="65" t="s">
        <v>93</v>
      </c>
      <c r="E84" s="265"/>
    </row>
    <row r="85" spans="1:9">
      <c r="E85" s="271"/>
      <c r="F85" s="271"/>
      <c r="G85" s="271"/>
      <c r="H85" s="271"/>
      <c r="I85" s="271"/>
    </row>
    <row r="86" spans="1:9">
      <c r="D86" s="12"/>
      <c r="E86" s="271"/>
      <c r="F86" s="271"/>
      <c r="G86" s="271"/>
      <c r="H86" s="271"/>
      <c r="I86" s="271"/>
    </row>
    <row r="87" spans="1:9">
      <c r="A87" s="271"/>
      <c r="B87" s="65" t="s">
        <v>378</v>
      </c>
      <c r="D87" s="12"/>
      <c r="E87" s="271"/>
      <c r="F87" s="271"/>
      <c r="G87" s="271"/>
      <c r="H87" s="271"/>
      <c r="I87" s="271"/>
    </row>
    <row r="88" spans="1:9">
      <c r="A88" s="271"/>
      <c r="B88" s="2" t="s">
        <v>379</v>
      </c>
      <c r="D88" s="12"/>
      <c r="E88" s="271"/>
      <c r="F88" s="271"/>
      <c r="G88" s="271"/>
      <c r="H88" s="271"/>
      <c r="I88" s="271"/>
    </row>
    <row r="89" spans="1:9" s="271" customFormat="1" ht="12.75">
      <c r="B89" s="61" t="s">
        <v>123</v>
      </c>
    </row>
    <row r="90" spans="1:9" s="313" customFormat="1" ht="12.75"/>
  </sheetData>
  <autoFilter ref="A10:D79"/>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C34" sqref="C34"/>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0" t="s">
        <v>296</v>
      </c>
      <c r="B1" s="72"/>
      <c r="C1" s="577" t="s">
        <v>94</v>
      </c>
      <c r="D1" s="577"/>
      <c r="E1" s="86"/>
    </row>
    <row r="2" spans="1:5" s="6" customFormat="1">
      <c r="A2" s="70" t="s">
        <v>297</v>
      </c>
      <c r="B2" s="72"/>
      <c r="C2" s="575" t="str">
        <f>'ფორმა N1'!M2</f>
        <v>2023 წელი</v>
      </c>
      <c r="D2" s="575"/>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N1'!D5</f>
        <v>მპგ საქართველოსთვის</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249" t="s">
        <v>298</v>
      </c>
      <c r="B10" s="93"/>
      <c r="C10" s="4"/>
      <c r="D10" s="4"/>
      <c r="E10" s="88"/>
    </row>
    <row r="11" spans="1:5" s="10" customFormat="1">
      <c r="A11" s="249" t="s">
        <v>299</v>
      </c>
      <c r="B11" s="93"/>
      <c r="C11" s="4"/>
      <c r="D11" s="4"/>
      <c r="E11" s="89"/>
    </row>
    <row r="12" spans="1:5" s="10" customFormat="1">
      <c r="A12" s="250" t="s">
        <v>258</v>
      </c>
      <c r="B12" s="82"/>
      <c r="C12" s="4"/>
      <c r="D12" s="4"/>
      <c r="E12" s="89"/>
    </row>
    <row r="13" spans="1:5" s="10" customFormat="1">
      <c r="A13" s="250" t="s">
        <v>258</v>
      </c>
      <c r="B13" s="82"/>
      <c r="C13" s="4"/>
      <c r="D13" s="4"/>
      <c r="E13" s="89"/>
    </row>
    <row r="14" spans="1:5" s="10" customFormat="1">
      <c r="A14" s="250" t="s">
        <v>258</v>
      </c>
      <c r="B14" s="82"/>
      <c r="C14" s="4"/>
      <c r="D14" s="4"/>
      <c r="E14" s="89"/>
    </row>
    <row r="15" spans="1:5" s="10" customFormat="1">
      <c r="A15" s="250" t="s">
        <v>258</v>
      </c>
      <c r="B15" s="82"/>
      <c r="C15" s="4"/>
      <c r="D15" s="4"/>
      <c r="E15" s="89"/>
    </row>
    <row r="16" spans="1:5" s="10" customFormat="1">
      <c r="A16" s="250" t="s">
        <v>258</v>
      </c>
      <c r="B16" s="82"/>
      <c r="C16" s="4"/>
      <c r="D16" s="4"/>
      <c r="E16" s="89"/>
    </row>
    <row r="17" spans="1:5" s="10" customFormat="1" ht="17.25" customHeight="1">
      <c r="A17" s="249" t="s">
        <v>300</v>
      </c>
      <c r="B17" s="82"/>
      <c r="C17" s="4"/>
      <c r="D17" s="4"/>
      <c r="E17" s="89"/>
    </row>
    <row r="18" spans="1:5" s="10" customFormat="1" ht="18" customHeight="1">
      <c r="A18" s="249" t="s">
        <v>301</v>
      </c>
      <c r="B18" s="82"/>
      <c r="C18" s="4"/>
      <c r="D18" s="4"/>
      <c r="E18" s="89"/>
    </row>
    <row r="19" spans="1:5" s="10" customFormat="1">
      <c r="A19" s="250" t="s">
        <v>258</v>
      </c>
      <c r="B19" s="82"/>
      <c r="C19" s="4"/>
      <c r="D19" s="4"/>
      <c r="E19" s="89"/>
    </row>
    <row r="20" spans="1:5" s="10" customFormat="1">
      <c r="A20" s="250" t="s">
        <v>258</v>
      </c>
      <c r="B20" s="82"/>
      <c r="C20" s="4"/>
      <c r="D20" s="4"/>
      <c r="E20" s="89"/>
    </row>
    <row r="21" spans="1:5" s="10" customFormat="1">
      <c r="A21" s="250" t="s">
        <v>258</v>
      </c>
      <c r="B21" s="82"/>
      <c r="C21" s="4"/>
      <c r="D21" s="4"/>
      <c r="E21" s="89"/>
    </row>
    <row r="22" spans="1:5" s="10" customFormat="1">
      <c r="A22" s="250" t="s">
        <v>258</v>
      </c>
      <c r="B22" s="82"/>
      <c r="C22" s="4"/>
      <c r="D22" s="4"/>
      <c r="E22" s="89"/>
    </row>
    <row r="23" spans="1:5" s="10" customFormat="1">
      <c r="A23" s="250" t="s">
        <v>258</v>
      </c>
      <c r="B23" s="82"/>
      <c r="C23" s="4"/>
      <c r="D23" s="4"/>
      <c r="E23" s="89"/>
    </row>
    <row r="24" spans="1:5">
      <c r="A24" s="251"/>
      <c r="B24" s="94" t="s">
        <v>305</v>
      </c>
      <c r="C24" s="81">
        <f>SUM(C10:C23)</f>
        <v>0</v>
      </c>
      <c r="D24" s="81">
        <f>SUM(D10:D23)</f>
        <v>0</v>
      </c>
      <c r="E24" s="91"/>
    </row>
    <row r="25" spans="1:5">
      <c r="A25" s="583"/>
      <c r="B25" s="583"/>
      <c r="C25" s="583"/>
      <c r="D25" s="583"/>
      <c r="E25" s="91"/>
    </row>
    <row r="26" spans="1:5" ht="51" customHeight="1">
      <c r="A26" s="584" t="s">
        <v>454</v>
      </c>
      <c r="B26" s="584"/>
      <c r="C26" s="584"/>
      <c r="D26" s="584"/>
      <c r="E26" s="91"/>
    </row>
    <row r="27" spans="1:5" ht="14.25" customHeight="1">
      <c r="A27" s="252"/>
      <c r="B27" s="252"/>
      <c r="C27" s="252"/>
      <c r="D27" s="252"/>
      <c r="E27" s="91"/>
    </row>
    <row r="28" spans="1:5">
      <c r="A28" s="585" t="s">
        <v>453</v>
      </c>
      <c r="B28" s="585"/>
      <c r="C28" s="585"/>
      <c r="D28" s="585"/>
      <c r="E28" s="91"/>
    </row>
    <row r="29" spans="1:5">
      <c r="A29" s="247"/>
      <c r="B29" s="247"/>
      <c r="C29" s="248"/>
      <c r="D29" s="248"/>
      <c r="E29" s="91"/>
    </row>
    <row r="30" spans="1:5">
      <c r="A30" s="247"/>
      <c r="B30" s="247"/>
      <c r="C30" s="248"/>
      <c r="D30" s="248"/>
      <c r="E30" s="91"/>
    </row>
    <row r="31" spans="1:5" s="22" customFormat="1" ht="12.75"/>
    <row r="32" spans="1:5">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2.75">
      <c r="A37" s="61"/>
      <c r="B37" s="61" t="s">
        <v>123</v>
      </c>
    </row>
    <row r="38" spans="1:9" s="22"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Normal="100" zoomScaleSheetLayoutView="80" workbookViewId="0">
      <selection sqref="A1:H1"/>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7.15" customHeight="1">
      <c r="A1" s="587" t="s">
        <v>511</v>
      </c>
      <c r="B1" s="587"/>
      <c r="C1" s="587"/>
      <c r="D1" s="587"/>
      <c r="E1" s="587"/>
      <c r="F1" s="587"/>
      <c r="G1" s="587"/>
      <c r="H1" s="587"/>
      <c r="I1" s="577" t="s">
        <v>94</v>
      </c>
      <c r="J1" s="577"/>
    </row>
    <row r="2" spans="1:10" ht="15">
      <c r="A2" s="71" t="s">
        <v>124</v>
      </c>
      <c r="B2" s="70"/>
      <c r="C2" s="72"/>
      <c r="D2" s="72"/>
      <c r="E2" s="72"/>
      <c r="F2" s="72"/>
      <c r="G2" s="267"/>
      <c r="H2" s="267"/>
      <c r="I2" s="575" t="str">
        <f>'ფორმა N1'!M2</f>
        <v>2023 წელი</v>
      </c>
      <c r="J2" s="575"/>
    </row>
    <row r="3" spans="1:10" ht="15">
      <c r="A3" s="71"/>
      <c r="B3" s="71"/>
      <c r="C3" s="70"/>
      <c r="D3" s="70"/>
      <c r="E3" s="70"/>
      <c r="F3" s="70"/>
      <c r="G3" s="267"/>
      <c r="H3" s="267"/>
      <c r="I3" s="267"/>
    </row>
    <row r="4" spans="1:10" ht="15">
      <c r="A4" s="72" t="str">
        <f>'ფორმა N2'!A4</f>
        <v>ანგარიშვალდებული პირის დასახელება:</v>
      </c>
      <c r="B4" s="72"/>
      <c r="C4" s="72"/>
      <c r="D4" s="72"/>
      <c r="E4" s="72"/>
      <c r="F4" s="72"/>
      <c r="G4" s="71"/>
      <c r="H4" s="71"/>
      <c r="I4" s="71"/>
    </row>
    <row r="5" spans="1:10" ht="15">
      <c r="A5" s="75" t="str">
        <f>'ფორმა N1'!D5</f>
        <v>მპგ საქართველოსთვის</v>
      </c>
      <c r="B5" s="75"/>
      <c r="C5" s="75"/>
      <c r="D5" s="75"/>
      <c r="E5" s="75"/>
      <c r="F5" s="75"/>
      <c r="G5" s="76"/>
      <c r="H5" s="76"/>
      <c r="I5" s="76"/>
    </row>
    <row r="6" spans="1:10" ht="15">
      <c r="A6" s="72"/>
      <c r="B6" s="72"/>
      <c r="C6" s="72"/>
      <c r="D6" s="72"/>
      <c r="E6" s="72"/>
      <c r="F6" s="72"/>
      <c r="G6" s="71"/>
      <c r="H6" s="71"/>
      <c r="I6" s="71"/>
    </row>
    <row r="7" spans="1:10" ht="15">
      <c r="A7" s="262"/>
      <c r="B7" s="262"/>
      <c r="C7" s="262"/>
      <c r="D7" s="262"/>
      <c r="E7" s="262"/>
      <c r="F7" s="262"/>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c r="C9" s="93"/>
      <c r="D9" s="93"/>
      <c r="E9" s="93"/>
      <c r="F9" s="93"/>
      <c r="G9" s="4"/>
      <c r="H9" s="4"/>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93">
        <v>6</v>
      </c>
      <c r="B14" s="82"/>
      <c r="C14" s="82"/>
      <c r="D14" s="82"/>
      <c r="E14" s="82"/>
      <c r="F14" s="93"/>
      <c r="G14" s="4"/>
      <c r="H14" s="4"/>
      <c r="I14" s="4"/>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456</v>
      </c>
      <c r="G25" s="81">
        <f>SUM(G9:G24)</f>
        <v>0</v>
      </c>
      <c r="H25" s="81">
        <f>SUM(H9:H24)</f>
        <v>0</v>
      </c>
      <c r="I25" s="81">
        <f>SUM(I9:I24)</f>
        <v>0</v>
      </c>
    </row>
    <row r="26" spans="1:9" ht="15">
      <c r="A26" s="168"/>
      <c r="B26" s="168"/>
      <c r="C26" s="168"/>
      <c r="D26" s="168"/>
      <c r="E26" s="168"/>
      <c r="F26" s="168"/>
      <c r="G26" s="168"/>
      <c r="H26" s="145"/>
      <c r="I26" s="145"/>
    </row>
    <row r="27" spans="1:9" ht="15">
      <c r="A27" s="586" t="s">
        <v>455</v>
      </c>
      <c r="B27" s="586"/>
      <c r="C27" s="586"/>
      <c r="D27" s="586"/>
      <c r="E27" s="586"/>
      <c r="F27" s="586"/>
      <c r="G27" s="586"/>
      <c r="H27" s="586"/>
      <c r="I27" s="586"/>
    </row>
    <row r="28" spans="1:9">
      <c r="A28" s="310"/>
      <c r="B28" s="310"/>
      <c r="C28" s="310"/>
      <c r="D28" s="310"/>
      <c r="E28" s="310"/>
      <c r="F28" s="310"/>
      <c r="G28" s="310"/>
      <c r="H28" s="310"/>
      <c r="I28" s="310"/>
    </row>
    <row r="29" spans="1:9" ht="15">
      <c r="A29" s="150" t="s">
        <v>93</v>
      </c>
      <c r="B29" s="150"/>
      <c r="C29" s="145"/>
      <c r="D29" s="145"/>
      <c r="E29" s="145"/>
      <c r="F29" s="145"/>
      <c r="G29" s="145"/>
      <c r="H29" s="145"/>
      <c r="I29" s="145"/>
    </row>
    <row r="30" spans="1:9" ht="15">
      <c r="A30" s="145"/>
      <c r="B30" s="145"/>
      <c r="C30" s="145"/>
      <c r="D30" s="145"/>
      <c r="E30" s="145"/>
      <c r="F30" s="145"/>
      <c r="G30" s="145"/>
      <c r="H30" s="145"/>
      <c r="I30" s="145"/>
    </row>
    <row r="31" spans="1:9" ht="15">
      <c r="A31" s="145"/>
      <c r="B31" s="145"/>
      <c r="C31" s="145"/>
      <c r="D31" s="145"/>
      <c r="E31" s="149"/>
      <c r="F31" s="149"/>
      <c r="G31" s="149"/>
      <c r="H31" s="145"/>
      <c r="I31" s="145"/>
    </row>
    <row r="32" spans="1:9" ht="15">
      <c r="A32" s="150"/>
      <c r="B32" s="150"/>
      <c r="C32" s="150" t="s">
        <v>349</v>
      </c>
      <c r="D32" s="150"/>
      <c r="E32" s="150"/>
      <c r="F32" s="150"/>
      <c r="G32" s="150"/>
      <c r="H32" s="145"/>
      <c r="I32" s="145"/>
    </row>
    <row r="33" spans="1:9" ht="15">
      <c r="A33" s="145"/>
      <c r="B33" s="145"/>
      <c r="C33" s="145" t="s">
        <v>348</v>
      </c>
      <c r="D33" s="145"/>
      <c r="E33" s="145"/>
      <c r="F33" s="145"/>
      <c r="G33" s="145"/>
      <c r="H33" s="145"/>
      <c r="I33" s="145"/>
    </row>
    <row r="34" spans="1:9">
      <c r="A34" s="152"/>
      <c r="B34" s="152"/>
      <c r="C34" s="152" t="s">
        <v>123</v>
      </c>
      <c r="D34" s="152"/>
      <c r="E34" s="152"/>
      <c r="F34" s="152"/>
      <c r="G34" s="152"/>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election activeCell="G22" sqref="G22"/>
    </sheetView>
  </sheetViews>
  <sheetFormatPr defaultColWidth="8.85546875" defaultRowHeight="12.75"/>
  <cols>
    <col min="1" max="1" width="5" style="271" customWidth="1"/>
    <col min="2" max="2" width="17.7109375" style="271" customWidth="1"/>
    <col min="3" max="3" width="18.42578125" style="271" customWidth="1"/>
    <col min="4" max="4" width="18.5703125" style="271" customWidth="1"/>
    <col min="5" max="5" width="16.140625" style="271" customWidth="1"/>
    <col min="6" max="6" width="15.140625" style="271" customWidth="1"/>
    <col min="7" max="7" width="15" style="271" customWidth="1"/>
    <col min="8" max="8" width="14.28515625" style="271" customWidth="1"/>
    <col min="9" max="16384" width="8.85546875" style="271"/>
  </cols>
  <sheetData>
    <row r="1" spans="1:9" ht="15">
      <c r="A1" s="70" t="s">
        <v>327</v>
      </c>
      <c r="B1" s="72"/>
      <c r="C1" s="72"/>
      <c r="D1" s="72"/>
      <c r="E1" s="72"/>
      <c r="F1" s="72"/>
      <c r="G1" s="577" t="s">
        <v>94</v>
      </c>
      <c r="H1" s="577"/>
      <c r="I1" s="267"/>
    </row>
    <row r="2" spans="1:9" ht="15">
      <c r="A2" s="71" t="s">
        <v>124</v>
      </c>
      <c r="B2" s="72"/>
      <c r="C2" s="72"/>
      <c r="D2" s="72"/>
      <c r="E2" s="72"/>
      <c r="F2" s="72"/>
      <c r="G2" s="575" t="str">
        <f>'ფორმა N1'!M2</f>
        <v>2023 წელი</v>
      </c>
      <c r="H2" s="575"/>
      <c r="I2" s="71"/>
    </row>
    <row r="3" spans="1:9" ht="15">
      <c r="A3" s="71"/>
      <c r="B3" s="71"/>
      <c r="C3" s="71"/>
      <c r="D3" s="71"/>
      <c r="E3" s="71"/>
      <c r="F3" s="71"/>
      <c r="G3" s="267"/>
      <c r="H3" s="267"/>
      <c r="I3" s="267"/>
    </row>
    <row r="4" spans="1:9" ht="15">
      <c r="A4" s="72" t="str">
        <f>'ფორმა N2'!A4</f>
        <v>ანგარიშვალდებული პირის დასახელება:</v>
      </c>
      <c r="B4" s="72"/>
      <c r="C4" s="72"/>
      <c r="D4" s="72"/>
      <c r="E4" s="72"/>
      <c r="F4" s="72"/>
      <c r="G4" s="71"/>
      <c r="H4" s="71"/>
      <c r="I4" s="71"/>
    </row>
    <row r="5" spans="1:9" ht="15">
      <c r="A5" s="75" t="str">
        <f>'ფორმა N1'!D5</f>
        <v>მპგ საქართველოსთვის</v>
      </c>
      <c r="B5" s="75"/>
      <c r="C5" s="75"/>
      <c r="D5" s="75"/>
      <c r="E5" s="75"/>
      <c r="F5" s="75"/>
      <c r="G5" s="76"/>
      <c r="H5" s="76"/>
      <c r="I5" s="267"/>
    </row>
    <row r="6" spans="1:9" ht="15">
      <c r="A6" s="72"/>
      <c r="B6" s="72"/>
      <c r="C6" s="72"/>
      <c r="D6" s="72"/>
      <c r="E6" s="72"/>
      <c r="F6" s="72"/>
      <c r="G6" s="71"/>
      <c r="H6" s="71"/>
      <c r="I6" s="71"/>
    </row>
    <row r="7" spans="1:9" ht="15">
      <c r="A7" s="262"/>
      <c r="B7" s="262"/>
      <c r="C7" s="262"/>
      <c r="D7" s="262"/>
      <c r="E7" s="262"/>
      <c r="F7" s="262"/>
      <c r="G7" s="73"/>
      <c r="H7" s="73"/>
      <c r="I7" s="71"/>
    </row>
    <row r="8" spans="1:9" ht="15">
      <c r="A8" s="591" t="s">
        <v>64</v>
      </c>
      <c r="B8" s="593" t="s">
        <v>309</v>
      </c>
      <c r="C8" s="595" t="s">
        <v>310</v>
      </c>
      <c r="D8" s="595" t="s">
        <v>209</v>
      </c>
      <c r="E8" s="588" t="s">
        <v>413</v>
      </c>
      <c r="F8" s="589"/>
      <c r="G8" s="590"/>
      <c r="H8" s="588" t="s">
        <v>445</v>
      </c>
      <c r="I8" s="590"/>
    </row>
    <row r="9" spans="1:9" ht="25.5">
      <c r="A9" s="592"/>
      <c r="B9" s="594"/>
      <c r="C9" s="596"/>
      <c r="D9" s="596"/>
      <c r="E9" s="359" t="s">
        <v>442</v>
      </c>
      <c r="F9" s="359" t="s">
        <v>443</v>
      </c>
      <c r="G9" s="359" t="s">
        <v>444</v>
      </c>
      <c r="H9" s="360" t="s">
        <v>446</v>
      </c>
      <c r="I9" s="360" t="s">
        <v>447</v>
      </c>
    </row>
    <row r="10" spans="1:9" ht="15">
      <c r="A10" s="216"/>
      <c r="B10" s="217"/>
      <c r="C10" s="93"/>
      <c r="D10" s="93"/>
      <c r="E10" s="93"/>
      <c r="F10" s="93"/>
      <c r="G10" s="93"/>
      <c r="H10" s="4"/>
      <c r="I10" s="4"/>
    </row>
    <row r="11" spans="1:9" ht="15">
      <c r="A11" s="216"/>
      <c r="B11" s="217"/>
      <c r="C11" s="93"/>
      <c r="D11" s="93"/>
      <c r="E11" s="93"/>
      <c r="F11" s="93"/>
      <c r="G11" s="93"/>
      <c r="H11" s="4"/>
      <c r="I11" s="4"/>
    </row>
    <row r="12" spans="1:9" ht="15">
      <c r="A12" s="216"/>
      <c r="B12" s="217"/>
      <c r="C12" s="82"/>
      <c r="D12" s="82"/>
      <c r="E12" s="82"/>
      <c r="F12" s="82"/>
      <c r="G12" s="82"/>
      <c r="H12" s="4"/>
      <c r="I12" s="4"/>
    </row>
    <row r="13" spans="1:9" ht="15">
      <c r="A13" s="216"/>
      <c r="B13" s="217"/>
      <c r="C13" s="82"/>
      <c r="D13" s="82"/>
      <c r="E13" s="82"/>
      <c r="F13" s="82"/>
      <c r="G13" s="82"/>
      <c r="H13" s="4"/>
      <c r="I13" s="4"/>
    </row>
    <row r="14" spans="1:9" ht="15">
      <c r="A14" s="216"/>
      <c r="B14" s="217"/>
      <c r="C14" s="82"/>
      <c r="D14" s="82"/>
      <c r="E14" s="82"/>
      <c r="F14" s="82"/>
      <c r="G14" s="82"/>
      <c r="H14" s="4"/>
      <c r="I14" s="4"/>
    </row>
    <row r="15" spans="1:9" ht="15">
      <c r="A15" s="216"/>
      <c r="B15" s="217"/>
      <c r="C15" s="82"/>
      <c r="D15" s="82"/>
      <c r="E15" s="82"/>
      <c r="F15" s="82"/>
      <c r="G15" s="82"/>
      <c r="H15" s="4"/>
      <c r="I15" s="4"/>
    </row>
    <row r="16" spans="1:9" ht="15">
      <c r="A16" s="216"/>
      <c r="B16" s="217"/>
      <c r="C16" s="82"/>
      <c r="D16" s="82"/>
      <c r="E16" s="82"/>
      <c r="F16" s="82"/>
      <c r="G16" s="82"/>
      <c r="H16" s="4"/>
      <c r="I16" s="4"/>
    </row>
    <row r="17" spans="1:9" ht="15">
      <c r="A17" s="216"/>
      <c r="B17" s="217"/>
      <c r="C17" s="82"/>
      <c r="D17" s="82"/>
      <c r="E17" s="82"/>
      <c r="F17" s="82"/>
      <c r="G17" s="82"/>
      <c r="H17" s="4"/>
      <c r="I17" s="4"/>
    </row>
    <row r="18" spans="1:9" ht="15">
      <c r="A18" s="216"/>
      <c r="B18" s="217"/>
      <c r="C18" s="82"/>
      <c r="D18" s="82"/>
      <c r="E18" s="82"/>
      <c r="F18" s="82"/>
      <c r="G18" s="82"/>
      <c r="H18" s="4"/>
      <c r="I18" s="4"/>
    </row>
    <row r="19" spans="1:9" ht="15">
      <c r="A19" s="216"/>
      <c r="B19" s="217"/>
      <c r="C19" s="82"/>
      <c r="D19" s="82"/>
      <c r="E19" s="82"/>
      <c r="F19" s="82"/>
      <c r="G19" s="82"/>
      <c r="H19" s="4"/>
      <c r="I19" s="4"/>
    </row>
    <row r="20" spans="1:9" ht="15">
      <c r="A20" s="216"/>
      <c r="B20" s="217"/>
      <c r="C20" s="82"/>
      <c r="D20" s="82"/>
      <c r="E20" s="82"/>
      <c r="F20" s="82"/>
      <c r="G20" s="82"/>
      <c r="H20" s="4"/>
      <c r="I20" s="4"/>
    </row>
    <row r="21" spans="1:9" ht="15">
      <c r="A21" s="216"/>
      <c r="B21" s="217"/>
      <c r="C21" s="82"/>
      <c r="D21" s="82"/>
      <c r="E21" s="82"/>
      <c r="F21" s="82"/>
      <c r="G21" s="82"/>
      <c r="H21" s="4"/>
      <c r="I21" s="4"/>
    </row>
    <row r="22" spans="1:9" ht="15">
      <c r="A22" s="216"/>
      <c r="B22" s="217"/>
      <c r="C22" s="82"/>
      <c r="D22" s="82"/>
      <c r="E22" s="82"/>
      <c r="F22" s="82"/>
      <c r="G22" s="82"/>
      <c r="H22" s="4"/>
      <c r="I22" s="4"/>
    </row>
    <row r="23" spans="1:9" ht="15">
      <c r="A23" s="216"/>
      <c r="B23" s="217"/>
      <c r="C23" s="82"/>
      <c r="D23" s="82"/>
      <c r="E23" s="82"/>
      <c r="F23" s="82"/>
      <c r="G23" s="82"/>
      <c r="H23" s="4"/>
      <c r="I23" s="4"/>
    </row>
    <row r="24" spans="1:9" ht="15">
      <c r="A24" s="216"/>
      <c r="B24" s="217"/>
      <c r="C24" s="82"/>
      <c r="D24" s="82"/>
      <c r="E24" s="82"/>
      <c r="F24" s="82"/>
      <c r="G24" s="82"/>
      <c r="H24" s="4"/>
      <c r="I24" s="4"/>
    </row>
    <row r="25" spans="1:9" ht="15">
      <c r="A25" s="216"/>
      <c r="B25" s="217"/>
      <c r="C25" s="82"/>
      <c r="D25" s="82"/>
      <c r="E25" s="82"/>
      <c r="F25" s="82"/>
      <c r="G25" s="82"/>
      <c r="H25" s="4"/>
      <c r="I25" s="4"/>
    </row>
    <row r="26" spans="1:9" ht="15">
      <c r="A26" s="216"/>
      <c r="B26" s="217"/>
      <c r="C26" s="82"/>
      <c r="D26" s="82"/>
      <c r="E26" s="82"/>
      <c r="F26" s="82"/>
      <c r="G26" s="82"/>
      <c r="H26" s="4"/>
      <c r="I26" s="4"/>
    </row>
    <row r="27" spans="1:9" ht="15">
      <c r="A27" s="216"/>
      <c r="B27" s="217"/>
      <c r="C27" s="82"/>
      <c r="D27" s="82"/>
      <c r="E27" s="82"/>
      <c r="F27" s="82"/>
      <c r="G27" s="82"/>
      <c r="H27" s="4"/>
      <c r="I27" s="4"/>
    </row>
    <row r="28" spans="1:9" ht="15">
      <c r="A28" s="216"/>
      <c r="B28" s="217"/>
      <c r="C28" s="82"/>
      <c r="D28" s="82"/>
      <c r="E28" s="82"/>
      <c r="F28" s="82"/>
      <c r="G28" s="82"/>
      <c r="H28" s="4"/>
      <c r="I28" s="4"/>
    </row>
    <row r="29" spans="1:9" ht="15">
      <c r="A29" s="216"/>
      <c r="B29" s="217"/>
      <c r="C29" s="82"/>
      <c r="D29" s="82"/>
      <c r="E29" s="82"/>
      <c r="F29" s="82"/>
      <c r="G29" s="82"/>
      <c r="H29" s="4"/>
      <c r="I29" s="4"/>
    </row>
    <row r="30" spans="1:9" ht="15">
      <c r="A30" s="216"/>
      <c r="B30" s="217"/>
      <c r="C30" s="82"/>
      <c r="D30" s="82"/>
      <c r="E30" s="82"/>
      <c r="F30" s="82"/>
      <c r="G30" s="82"/>
      <c r="H30" s="4"/>
      <c r="I30" s="4"/>
    </row>
    <row r="31" spans="1:9" ht="15">
      <c r="A31" s="216"/>
      <c r="B31" s="217"/>
      <c r="C31" s="82"/>
      <c r="D31" s="82"/>
      <c r="E31" s="82"/>
      <c r="F31" s="82"/>
      <c r="G31" s="82"/>
      <c r="H31" s="4"/>
      <c r="I31" s="4"/>
    </row>
    <row r="32" spans="1:9" ht="15">
      <c r="A32" s="216"/>
      <c r="B32" s="217"/>
      <c r="C32" s="82"/>
      <c r="D32" s="82"/>
      <c r="E32" s="82"/>
      <c r="F32" s="82"/>
      <c r="G32" s="82"/>
      <c r="H32" s="4"/>
      <c r="I32" s="4"/>
    </row>
    <row r="33" spans="1:9" ht="15">
      <c r="A33" s="216"/>
      <c r="B33" s="217"/>
      <c r="C33" s="82"/>
      <c r="D33" s="82"/>
      <c r="E33" s="82"/>
      <c r="F33" s="82"/>
      <c r="G33" s="82"/>
      <c r="H33" s="4"/>
      <c r="I33" s="4"/>
    </row>
    <row r="34" spans="1:9" ht="15">
      <c r="A34" s="216"/>
      <c r="B34" s="217"/>
      <c r="C34" s="82"/>
      <c r="D34" s="82"/>
      <c r="E34" s="82"/>
      <c r="F34" s="82"/>
      <c r="G34" s="82"/>
      <c r="H34" s="4"/>
      <c r="I34" s="4"/>
    </row>
    <row r="35" spans="1:9" ht="15">
      <c r="A35" s="216"/>
      <c r="B35" s="218"/>
      <c r="C35" s="94"/>
      <c r="D35" s="94"/>
      <c r="E35" s="94"/>
      <c r="F35" s="94"/>
      <c r="G35" s="94" t="s">
        <v>313</v>
      </c>
      <c r="H35" s="81">
        <f>SUM(H10:H34)</f>
        <v>0</v>
      </c>
      <c r="I35" s="81">
        <f>SUM(I10:I34)</f>
        <v>0</v>
      </c>
    </row>
    <row r="36" spans="1:9" ht="15">
      <c r="A36" s="168"/>
      <c r="B36" s="168"/>
      <c r="C36" s="168"/>
      <c r="D36" s="168"/>
      <c r="E36" s="168"/>
      <c r="F36" s="168"/>
      <c r="G36" s="145"/>
      <c r="H36" s="145"/>
      <c r="I36" s="299"/>
    </row>
    <row r="37" spans="1:9" ht="15">
      <c r="A37" s="586" t="s">
        <v>503</v>
      </c>
      <c r="B37" s="586"/>
      <c r="C37" s="586"/>
      <c r="D37" s="586"/>
      <c r="E37" s="586"/>
      <c r="F37" s="586"/>
      <c r="G37" s="586"/>
      <c r="H37" s="586"/>
      <c r="I37" s="586"/>
    </row>
    <row r="38" spans="1:9" ht="15">
      <c r="A38" s="263"/>
      <c r="B38" s="145"/>
      <c r="C38" s="145"/>
      <c r="D38" s="145"/>
      <c r="E38" s="145"/>
      <c r="G38" s="145"/>
      <c r="H38" s="145"/>
      <c r="I38" s="299"/>
    </row>
    <row r="39" spans="1:9" ht="15">
      <c r="A39" s="150" t="s">
        <v>93</v>
      </c>
      <c r="B39" s="145"/>
      <c r="C39" s="145"/>
      <c r="D39" s="145"/>
      <c r="E39" s="145"/>
      <c r="F39" s="145"/>
      <c r="G39" s="145"/>
      <c r="H39" s="145"/>
      <c r="I39" s="299"/>
    </row>
    <row r="40" spans="1:9" ht="15">
      <c r="A40" s="145"/>
      <c r="B40" s="145"/>
      <c r="C40" s="145"/>
      <c r="D40" s="145"/>
      <c r="E40" s="145"/>
      <c r="F40" s="145"/>
      <c r="G40" s="145"/>
      <c r="H40" s="145"/>
      <c r="I40" s="299"/>
    </row>
    <row r="41" spans="1:9" ht="15">
      <c r="A41" s="145"/>
      <c r="B41" s="145"/>
      <c r="C41" s="145"/>
      <c r="D41" s="145"/>
      <c r="E41" s="145"/>
      <c r="F41" s="145"/>
      <c r="G41" s="145"/>
      <c r="H41" s="151"/>
      <c r="I41" s="299"/>
    </row>
    <row r="42" spans="1:9" ht="15">
      <c r="A42" s="150"/>
      <c r="B42" s="150" t="s">
        <v>251</v>
      </c>
      <c r="C42" s="150"/>
      <c r="D42" s="150"/>
      <c r="E42" s="150"/>
      <c r="F42" s="150"/>
      <c r="G42" s="145"/>
      <c r="H42" s="151"/>
      <c r="I42" s="299"/>
    </row>
    <row r="43" spans="1:9" ht="15">
      <c r="A43" s="145"/>
      <c r="B43" s="145" t="s">
        <v>250</v>
      </c>
      <c r="C43" s="145"/>
      <c r="D43" s="145"/>
      <c r="E43" s="145"/>
      <c r="F43" s="145"/>
      <c r="G43" s="145"/>
      <c r="H43" s="151"/>
      <c r="I43" s="299"/>
    </row>
    <row r="44" spans="1:9">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c r="A1" s="597" t="s">
        <v>502</v>
      </c>
      <c r="B1" s="597"/>
      <c r="C1" s="597"/>
      <c r="D1" s="597"/>
      <c r="E1" s="597"/>
      <c r="F1" s="597"/>
      <c r="G1" s="577" t="s">
        <v>94</v>
      </c>
      <c r="H1" s="577"/>
    </row>
    <row r="2" spans="1:10" ht="15">
      <c r="A2" s="71" t="s">
        <v>124</v>
      </c>
      <c r="B2" s="70"/>
      <c r="C2" s="72"/>
      <c r="D2" s="72"/>
      <c r="E2" s="72"/>
      <c r="F2" s="72"/>
      <c r="G2" s="575" t="str">
        <f>'ფორმა N1'!M2</f>
        <v>2023 წელი</v>
      </c>
      <c r="H2" s="575"/>
    </row>
    <row r="3" spans="1:10" ht="15">
      <c r="A3" s="71"/>
      <c r="B3" s="71"/>
      <c r="C3" s="71"/>
      <c r="D3" s="71"/>
      <c r="E3" s="71"/>
      <c r="F3" s="71"/>
      <c r="G3" s="267"/>
      <c r="H3" s="267"/>
    </row>
    <row r="4" spans="1:10" ht="15">
      <c r="A4" s="72" t="str">
        <f>'ფორმა N2'!A4</f>
        <v>ანგარიშვალდებული პირის დასახელება:</v>
      </c>
      <c r="B4" s="72"/>
      <c r="C4" s="72"/>
      <c r="D4" s="72"/>
      <c r="E4" s="72"/>
      <c r="F4" s="72"/>
      <c r="G4" s="71"/>
      <c r="H4" s="71"/>
    </row>
    <row r="5" spans="1:10" ht="15">
      <c r="A5" s="75" t="str">
        <f>'ფორმა N1'!D5</f>
        <v>მპგ საქართველოსთვის</v>
      </c>
      <c r="B5" s="75"/>
      <c r="C5" s="75"/>
      <c r="D5" s="75"/>
      <c r="E5" s="75"/>
      <c r="F5" s="75"/>
      <c r="G5" s="76"/>
      <c r="H5" s="76"/>
    </row>
    <row r="6" spans="1:10" ht="15">
      <c r="A6" s="72"/>
      <c r="B6" s="72"/>
      <c r="C6" s="72"/>
      <c r="D6" s="72"/>
      <c r="E6" s="72"/>
      <c r="F6" s="72"/>
      <c r="G6" s="71"/>
      <c r="H6" s="71"/>
    </row>
    <row r="7" spans="1:10" ht="15">
      <c r="A7" s="262"/>
      <c r="B7" s="262"/>
      <c r="C7" s="262"/>
      <c r="D7" s="262"/>
      <c r="E7" s="262"/>
      <c r="F7" s="262"/>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98" t="s">
        <v>461</v>
      </c>
      <c r="B36" s="598"/>
      <c r="C36" s="598"/>
      <c r="D36" s="598"/>
      <c r="E36" s="598"/>
      <c r="F36" s="598"/>
      <c r="G36" s="598"/>
      <c r="H36" s="598"/>
      <c r="I36" s="145"/>
    </row>
    <row r="37" spans="1:9" ht="15">
      <c r="A37" s="263"/>
      <c r="B37" s="263"/>
      <c r="C37" s="168"/>
      <c r="D37" s="168"/>
      <c r="E37" s="168"/>
      <c r="F37" s="168"/>
      <c r="G37" s="168"/>
      <c r="H37" s="145"/>
      <c r="I37" s="145"/>
    </row>
    <row r="38" spans="1:9" ht="15">
      <c r="A38" s="263"/>
      <c r="B38" s="263"/>
      <c r="C38" s="145"/>
      <c r="D38" s="145"/>
      <c r="E38" s="145"/>
      <c r="F38" s="145"/>
      <c r="G38" s="145"/>
      <c r="H38" s="145"/>
      <c r="I38" s="145"/>
    </row>
    <row r="39" spans="1:9" ht="15">
      <c r="A39" s="263"/>
      <c r="B39" s="263"/>
      <c r="C39" s="145"/>
      <c r="D39" s="145"/>
      <c r="E39" s="145"/>
      <c r="F39" s="145"/>
      <c r="G39" s="145"/>
      <c r="H39" s="145"/>
      <c r="I39" s="145"/>
    </row>
    <row r="40" spans="1:9">
      <c r="A40" s="310"/>
      <c r="B40" s="310"/>
      <c r="C40" s="310"/>
      <c r="D40" s="310"/>
      <c r="E40" s="310"/>
      <c r="F40" s="310"/>
      <c r="G40" s="310"/>
      <c r="H40" s="310"/>
      <c r="I40" s="310"/>
    </row>
    <row r="41" spans="1:9" ht="15">
      <c r="A41" s="150" t="s">
        <v>93</v>
      </c>
      <c r="B41" s="150"/>
      <c r="C41" s="145"/>
      <c r="D41" s="145"/>
      <c r="E41" s="145"/>
      <c r="F41" s="145"/>
      <c r="G41" s="145"/>
      <c r="H41" s="145"/>
      <c r="I41" s="145"/>
    </row>
    <row r="42" spans="1:9" ht="15">
      <c r="A42" s="145"/>
      <c r="B42" s="145"/>
      <c r="C42" s="145"/>
      <c r="D42" s="145"/>
      <c r="E42" s="145"/>
      <c r="F42" s="145"/>
      <c r="G42" s="145"/>
      <c r="H42" s="145"/>
      <c r="I42" s="145"/>
    </row>
    <row r="43" spans="1:9" ht="15">
      <c r="A43" s="145"/>
      <c r="B43" s="145"/>
      <c r="C43" s="145"/>
      <c r="D43" s="145"/>
      <c r="E43" s="145"/>
      <c r="F43" s="145"/>
      <c r="G43" s="145"/>
      <c r="H43" s="145"/>
      <c r="I43" s="151"/>
    </row>
    <row r="44" spans="1:9" ht="15">
      <c r="A44" s="150"/>
      <c r="B44" s="150"/>
      <c r="C44" s="150" t="s">
        <v>370</v>
      </c>
      <c r="D44" s="150"/>
      <c r="E44" s="168"/>
      <c r="F44" s="150"/>
      <c r="G44" s="150"/>
      <c r="H44" s="145"/>
      <c r="I44" s="151"/>
    </row>
    <row r="45" spans="1:9" ht="15">
      <c r="A45" s="145"/>
      <c r="B45" s="145"/>
      <c r="C45" s="145" t="s">
        <v>250</v>
      </c>
      <c r="D45" s="145"/>
      <c r="E45" s="145"/>
      <c r="F45" s="145"/>
      <c r="G45" s="145"/>
      <c r="H45" s="145"/>
      <c r="I45" s="151"/>
    </row>
    <row r="46" spans="1:9">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SheetLayoutView="100" workbookViewId="0">
      <selection activeCell="D11" sqref="D11"/>
    </sheetView>
  </sheetViews>
  <sheetFormatPr defaultColWidth="9.140625" defaultRowHeight="12.75"/>
  <cols>
    <col min="1" max="1" width="5.42578125" style="170" customWidth="1"/>
    <col min="2" max="2" width="20.42578125" style="170" customWidth="1"/>
    <col min="3" max="3" width="13.7109375" style="170" customWidth="1"/>
    <col min="4" max="4" width="16.85546875" style="170" customWidth="1"/>
    <col min="5" max="5" width="14.710937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602" t="s">
        <v>414</v>
      </c>
      <c r="B2" s="602"/>
      <c r="C2" s="602"/>
      <c r="D2" s="602"/>
      <c r="E2" s="264"/>
      <c r="F2" s="72"/>
      <c r="G2" s="72"/>
      <c r="H2" s="72"/>
      <c r="I2" s="72"/>
      <c r="J2" s="267"/>
      <c r="K2" s="266"/>
      <c r="L2" s="266" t="s">
        <v>94</v>
      </c>
    </row>
    <row r="3" spans="1:12" ht="15">
      <c r="A3" s="71" t="s">
        <v>124</v>
      </c>
      <c r="B3" s="70"/>
      <c r="C3" s="72"/>
      <c r="D3" s="72"/>
      <c r="E3" s="72"/>
      <c r="F3" s="72"/>
      <c r="G3" s="72"/>
      <c r="H3" s="72"/>
      <c r="I3" s="72"/>
      <c r="J3" s="267"/>
      <c r="K3" s="575" t="str">
        <f>'ფორმა N1'!M2</f>
        <v>2023 წელი</v>
      </c>
      <c r="L3" s="575"/>
    </row>
    <row r="4" spans="1:12" ht="15">
      <c r="A4" s="71"/>
      <c r="B4" s="71"/>
      <c r="C4" s="70"/>
      <c r="D4" s="70"/>
      <c r="E4" s="70"/>
      <c r="F4" s="70"/>
      <c r="G4" s="70"/>
      <c r="H4" s="70"/>
      <c r="I4" s="70"/>
      <c r="J4" s="267"/>
      <c r="K4" s="267"/>
      <c r="L4" s="267"/>
    </row>
    <row r="5" spans="1:12" ht="15">
      <c r="A5" s="72" t="s">
        <v>254</v>
      </c>
      <c r="B5" s="72"/>
      <c r="C5" s="72"/>
      <c r="D5" s="72"/>
      <c r="E5" s="72"/>
      <c r="F5" s="72"/>
      <c r="G5" s="72"/>
      <c r="H5" s="72"/>
      <c r="I5" s="72"/>
      <c r="J5" s="71"/>
      <c r="K5" s="71"/>
      <c r="L5" s="71"/>
    </row>
    <row r="6" spans="1:12" ht="15">
      <c r="A6" s="75" t="str">
        <f>'ფორმა N1'!D5</f>
        <v>მპგ საქართველოსთვის</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62"/>
      <c r="B8" s="262"/>
      <c r="C8" s="262"/>
      <c r="D8" s="262"/>
      <c r="E8" s="262"/>
      <c r="F8" s="262"/>
      <c r="G8" s="262"/>
      <c r="H8" s="262"/>
      <c r="I8" s="262"/>
      <c r="J8" s="73"/>
      <c r="K8" s="73"/>
      <c r="L8" s="73"/>
    </row>
    <row r="9" spans="1:12" ht="60">
      <c r="A9" s="85" t="s">
        <v>64</v>
      </c>
      <c r="B9" s="85" t="s">
        <v>390</v>
      </c>
      <c r="C9" s="85" t="s">
        <v>391</v>
      </c>
      <c r="D9" s="85" t="s">
        <v>392</v>
      </c>
      <c r="E9" s="85" t="s">
        <v>393</v>
      </c>
      <c r="F9" s="85" t="s">
        <v>394</v>
      </c>
      <c r="G9" s="85" t="s">
        <v>395</v>
      </c>
      <c r="H9" s="85" t="s">
        <v>416</v>
      </c>
      <c r="I9" s="85" t="s">
        <v>396</v>
      </c>
      <c r="J9" s="85" t="s">
        <v>397</v>
      </c>
      <c r="K9" s="85" t="s">
        <v>398</v>
      </c>
      <c r="L9" s="85" t="s">
        <v>293</v>
      </c>
    </row>
    <row r="10" spans="1:12" ht="45">
      <c r="A10" s="93">
        <v>1</v>
      </c>
      <c r="B10" s="350" t="s">
        <v>585</v>
      </c>
      <c r="C10" s="480" t="s">
        <v>586</v>
      </c>
      <c r="E10" s="93" t="s">
        <v>582</v>
      </c>
      <c r="F10" s="93"/>
      <c r="H10" s="93" t="s">
        <v>582</v>
      </c>
      <c r="J10" s="93"/>
      <c r="K10" s="481">
        <v>10240</v>
      </c>
      <c r="L10" s="93"/>
    </row>
    <row r="11" spans="1:12" ht="41.45" customHeight="1">
      <c r="A11" s="93">
        <v>2</v>
      </c>
      <c r="B11" s="350"/>
      <c r="C11" s="485"/>
      <c r="D11" s="486"/>
      <c r="E11" s="93"/>
      <c r="F11" s="93"/>
      <c r="G11" s="93"/>
      <c r="H11" s="93"/>
      <c r="I11" s="93"/>
      <c r="J11" s="4"/>
      <c r="K11" s="481"/>
      <c r="L11" s="93"/>
    </row>
    <row r="12" spans="1:12" ht="15">
      <c r="A12" s="93">
        <v>3</v>
      </c>
      <c r="B12" s="350"/>
      <c r="C12" s="82"/>
      <c r="D12" s="82"/>
      <c r="E12" s="82"/>
      <c r="F12" s="82"/>
      <c r="G12" s="82"/>
      <c r="H12" s="82"/>
      <c r="I12" s="82"/>
      <c r="J12" s="4"/>
      <c r="K12" s="4"/>
      <c r="L12" s="82"/>
    </row>
    <row r="13" spans="1:12" ht="15">
      <c r="A13" s="93">
        <v>4</v>
      </c>
      <c r="B13" s="350"/>
      <c r="C13" s="82"/>
      <c r="D13" s="82"/>
      <c r="E13" s="82"/>
      <c r="F13" s="82"/>
      <c r="G13" s="82"/>
      <c r="H13" s="82"/>
      <c r="I13" s="82"/>
      <c r="J13" s="4"/>
      <c r="K13" s="4"/>
      <c r="L13" s="82"/>
    </row>
    <row r="14" spans="1:12" ht="15">
      <c r="A14" s="93">
        <v>5</v>
      </c>
      <c r="B14" s="350"/>
      <c r="C14" s="82"/>
      <c r="D14" s="82"/>
      <c r="E14" s="82"/>
      <c r="F14" s="82"/>
      <c r="G14" s="82"/>
      <c r="H14" s="82"/>
      <c r="I14" s="82"/>
      <c r="J14" s="4"/>
      <c r="K14" s="4"/>
      <c r="L14" s="82"/>
    </row>
    <row r="15" spans="1:12" ht="15">
      <c r="A15" s="93">
        <v>6</v>
      </c>
      <c r="B15" s="350"/>
      <c r="C15" s="82"/>
      <c r="D15" s="82"/>
      <c r="E15" s="82"/>
      <c r="F15" s="82"/>
      <c r="G15" s="82"/>
      <c r="H15" s="82"/>
      <c r="I15" s="82"/>
      <c r="J15" s="4"/>
      <c r="K15" s="4"/>
      <c r="L15" s="82"/>
    </row>
    <row r="16" spans="1:12" ht="15">
      <c r="A16" s="93">
        <v>7</v>
      </c>
      <c r="B16" s="350"/>
      <c r="C16" s="82"/>
      <c r="D16" s="82"/>
      <c r="E16" s="82"/>
      <c r="F16" s="82"/>
      <c r="G16" s="82"/>
      <c r="H16" s="82"/>
      <c r="I16" s="82"/>
      <c r="J16" s="4"/>
      <c r="K16" s="4"/>
      <c r="L16" s="82"/>
    </row>
    <row r="17" spans="1:12" ht="15">
      <c r="A17" s="93">
        <v>8</v>
      </c>
      <c r="B17" s="350"/>
      <c r="C17" s="82"/>
      <c r="D17" s="82"/>
      <c r="E17" s="82"/>
      <c r="F17" s="82"/>
      <c r="G17" s="82"/>
      <c r="H17" s="82"/>
      <c r="I17" s="82"/>
      <c r="J17" s="4"/>
      <c r="K17" s="4"/>
      <c r="L17" s="82"/>
    </row>
    <row r="18" spans="1:12" ht="15">
      <c r="A18" s="93">
        <v>9</v>
      </c>
      <c r="B18" s="350"/>
      <c r="C18" s="82"/>
      <c r="D18" s="82"/>
      <c r="E18" s="82"/>
      <c r="F18" s="82"/>
      <c r="G18" s="82"/>
      <c r="H18" s="82"/>
      <c r="I18" s="82"/>
      <c r="J18" s="4"/>
      <c r="K18" s="4"/>
      <c r="L18" s="82"/>
    </row>
    <row r="19" spans="1:12" ht="15">
      <c r="A19" s="93">
        <v>10</v>
      </c>
      <c r="B19" s="350"/>
      <c r="C19" s="82"/>
      <c r="D19" s="82"/>
      <c r="E19" s="82"/>
      <c r="F19" s="82"/>
      <c r="G19" s="82"/>
      <c r="H19" s="82"/>
      <c r="I19" s="82"/>
      <c r="J19" s="4"/>
      <c r="K19" s="4"/>
      <c r="L19" s="82"/>
    </row>
    <row r="20" spans="1:12" ht="15">
      <c r="A20" s="93">
        <v>11</v>
      </c>
      <c r="B20" s="350"/>
      <c r="C20" s="82"/>
      <c r="D20" s="82"/>
      <c r="E20" s="82"/>
      <c r="F20" s="82"/>
      <c r="G20" s="82"/>
      <c r="H20" s="82"/>
      <c r="I20" s="82"/>
      <c r="J20" s="4"/>
      <c r="K20" s="4"/>
      <c r="L20" s="82"/>
    </row>
    <row r="21" spans="1:12" ht="15">
      <c r="A21" s="93">
        <v>12</v>
      </c>
      <c r="B21" s="350"/>
      <c r="C21" s="82"/>
      <c r="D21" s="82"/>
      <c r="E21" s="82"/>
      <c r="F21" s="82"/>
      <c r="G21" s="82"/>
      <c r="H21" s="82"/>
      <c r="I21" s="82"/>
      <c r="J21" s="4"/>
      <c r="K21" s="4"/>
      <c r="L21" s="82"/>
    </row>
    <row r="22" spans="1:12" ht="15">
      <c r="A22" s="93">
        <v>13</v>
      </c>
      <c r="B22" s="350"/>
      <c r="C22" s="82"/>
      <c r="D22" s="82"/>
      <c r="E22" s="82"/>
      <c r="F22" s="82"/>
      <c r="G22" s="82"/>
      <c r="H22" s="82"/>
      <c r="I22" s="82"/>
      <c r="J22" s="4"/>
      <c r="K22" s="4"/>
      <c r="L22" s="82"/>
    </row>
    <row r="23" spans="1:12" ht="15">
      <c r="A23" s="93">
        <v>14</v>
      </c>
      <c r="B23" s="350"/>
      <c r="C23" s="82"/>
      <c r="D23" s="82"/>
      <c r="E23" s="82"/>
      <c r="F23" s="82"/>
      <c r="G23" s="82"/>
      <c r="H23" s="82"/>
      <c r="I23" s="82"/>
      <c r="J23" s="4"/>
      <c r="K23" s="4"/>
      <c r="L23" s="82"/>
    </row>
    <row r="24" spans="1:12" ht="15">
      <c r="A24" s="93">
        <v>15</v>
      </c>
      <c r="B24" s="350"/>
      <c r="C24" s="82"/>
      <c r="D24" s="82"/>
      <c r="E24" s="82"/>
      <c r="F24" s="82"/>
      <c r="G24" s="82"/>
      <c r="H24" s="82"/>
      <c r="I24" s="82"/>
      <c r="J24" s="4"/>
      <c r="K24" s="4"/>
      <c r="L24" s="82"/>
    </row>
    <row r="25" spans="1:12" ht="15">
      <c r="A25" s="93">
        <v>16</v>
      </c>
      <c r="B25" s="350"/>
      <c r="C25" s="82"/>
      <c r="D25" s="82"/>
      <c r="E25" s="82"/>
      <c r="F25" s="82"/>
      <c r="G25" s="82"/>
      <c r="H25" s="82"/>
      <c r="I25" s="82"/>
      <c r="J25" s="4"/>
      <c r="K25" s="4"/>
      <c r="L25" s="82"/>
    </row>
    <row r="26" spans="1:12" ht="15">
      <c r="A26" s="93">
        <v>17</v>
      </c>
      <c r="B26" s="350"/>
      <c r="C26" s="82"/>
      <c r="D26" s="82"/>
      <c r="E26" s="82"/>
      <c r="F26" s="82"/>
      <c r="G26" s="82"/>
      <c r="H26" s="82"/>
      <c r="I26" s="82"/>
      <c r="J26" s="4"/>
      <c r="K26" s="4"/>
      <c r="L26" s="82"/>
    </row>
    <row r="27" spans="1:12" ht="15">
      <c r="A27" s="93">
        <v>18</v>
      </c>
      <c r="B27" s="350"/>
      <c r="C27" s="82"/>
      <c r="D27" s="82"/>
      <c r="E27" s="82"/>
      <c r="F27" s="82"/>
      <c r="G27" s="82"/>
      <c r="H27" s="82"/>
      <c r="I27" s="82"/>
      <c r="J27" s="4"/>
      <c r="K27" s="4"/>
      <c r="L27" s="82"/>
    </row>
    <row r="28" spans="1:12" ht="15">
      <c r="A28" s="93">
        <v>19</v>
      </c>
      <c r="B28" s="350"/>
      <c r="C28" s="82"/>
      <c r="D28" s="82"/>
      <c r="E28" s="82"/>
      <c r="F28" s="82"/>
      <c r="G28" s="82"/>
      <c r="H28" s="82"/>
      <c r="I28" s="82"/>
      <c r="J28" s="4"/>
      <c r="K28" s="4"/>
      <c r="L28" s="82"/>
    </row>
    <row r="29" spans="1:12" ht="15">
      <c r="A29" s="93">
        <v>20</v>
      </c>
      <c r="B29" s="350"/>
      <c r="C29" s="82"/>
      <c r="D29" s="82"/>
      <c r="E29" s="82"/>
      <c r="F29" s="82"/>
      <c r="G29" s="82"/>
      <c r="H29" s="82"/>
      <c r="I29" s="82"/>
      <c r="J29" s="4"/>
      <c r="K29" s="4"/>
      <c r="L29" s="82"/>
    </row>
    <row r="30" spans="1:12" ht="15">
      <c r="A30" s="93">
        <v>21</v>
      </c>
      <c r="B30" s="350"/>
      <c r="C30" s="82"/>
      <c r="D30" s="82"/>
      <c r="E30" s="82"/>
      <c r="F30" s="82"/>
      <c r="G30" s="82"/>
      <c r="H30" s="82"/>
      <c r="I30" s="82"/>
      <c r="J30" s="4"/>
      <c r="K30" s="4"/>
      <c r="L30" s="82"/>
    </row>
    <row r="31" spans="1:12" ht="15">
      <c r="A31" s="93">
        <v>22</v>
      </c>
      <c r="B31" s="350"/>
      <c r="C31" s="82"/>
      <c r="D31" s="82"/>
      <c r="E31" s="82"/>
      <c r="F31" s="82"/>
      <c r="G31" s="82"/>
      <c r="H31" s="82"/>
      <c r="I31" s="82"/>
      <c r="J31" s="4"/>
      <c r="K31" s="4"/>
      <c r="L31" s="82"/>
    </row>
    <row r="32" spans="1:12" ht="15">
      <c r="A32" s="93">
        <v>23</v>
      </c>
      <c r="B32" s="350"/>
      <c r="C32" s="82"/>
      <c r="D32" s="82"/>
      <c r="E32" s="82"/>
      <c r="F32" s="82"/>
      <c r="G32" s="82"/>
      <c r="H32" s="82"/>
      <c r="I32" s="82"/>
      <c r="J32" s="4"/>
      <c r="K32" s="4"/>
      <c r="L32" s="82"/>
    </row>
    <row r="33" spans="1:12" ht="15">
      <c r="A33" s="93">
        <v>24</v>
      </c>
      <c r="B33" s="350"/>
      <c r="C33" s="82"/>
      <c r="D33" s="82"/>
      <c r="E33" s="82"/>
      <c r="F33" s="82"/>
      <c r="G33" s="82"/>
      <c r="H33" s="82"/>
      <c r="I33" s="82"/>
      <c r="J33" s="4"/>
      <c r="K33" s="4"/>
      <c r="L33" s="82"/>
    </row>
    <row r="34" spans="1:12" ht="15">
      <c r="A34" s="82" t="s">
        <v>256</v>
      </c>
      <c r="B34" s="350"/>
      <c r="C34" s="82"/>
      <c r="D34" s="82"/>
      <c r="E34" s="82"/>
      <c r="F34" s="82"/>
      <c r="G34" s="82"/>
      <c r="H34" s="82"/>
      <c r="I34" s="82"/>
      <c r="J34" s="4"/>
      <c r="K34" s="4"/>
      <c r="L34" s="82"/>
    </row>
    <row r="35" spans="1:12" ht="15">
      <c r="A35" s="254"/>
      <c r="B35" s="358"/>
      <c r="C35" s="255"/>
      <c r="D35" s="255"/>
      <c r="E35" s="255"/>
      <c r="F35" s="255"/>
      <c r="G35" s="254"/>
      <c r="H35" s="254"/>
      <c r="I35" s="254"/>
      <c r="J35" s="254" t="s">
        <v>399</v>
      </c>
      <c r="K35" s="256">
        <f>SUM(K10:K34)</f>
        <v>10240</v>
      </c>
      <c r="L35" s="254"/>
    </row>
    <row r="36" spans="1:12" ht="15">
      <c r="A36" s="257"/>
      <c r="B36" s="257"/>
      <c r="C36" s="257"/>
      <c r="D36" s="257"/>
      <c r="E36" s="257"/>
      <c r="F36" s="257"/>
      <c r="G36" s="257"/>
      <c r="H36" s="257"/>
      <c r="I36" s="257"/>
      <c r="J36" s="257"/>
      <c r="K36" s="151"/>
      <c r="L36" s="299"/>
    </row>
    <row r="37" spans="1:12" ht="30.75" customHeight="1">
      <c r="A37" s="607" t="s">
        <v>501</v>
      </c>
      <c r="B37" s="607"/>
      <c r="C37" s="607"/>
      <c r="D37" s="607"/>
      <c r="E37" s="607"/>
      <c r="F37" s="607"/>
      <c r="G37" s="607"/>
      <c r="H37" s="607"/>
      <c r="I37" s="607"/>
      <c r="J37" s="607"/>
      <c r="K37" s="607"/>
      <c r="L37" s="607"/>
    </row>
    <row r="38" spans="1:12" ht="15">
      <c r="A38" s="599" t="s">
        <v>462</v>
      </c>
      <c r="B38" s="599"/>
      <c r="C38" s="599"/>
      <c r="D38" s="599"/>
      <c r="E38" s="599"/>
      <c r="F38" s="599"/>
      <c r="G38" s="599"/>
      <c r="H38" s="599"/>
      <c r="I38" s="599"/>
      <c r="J38" s="599"/>
      <c r="K38" s="599"/>
      <c r="L38" s="599"/>
    </row>
    <row r="39" spans="1:12" ht="15">
      <c r="A39" s="599" t="s">
        <v>481</v>
      </c>
      <c r="B39" s="599"/>
      <c r="C39" s="599"/>
      <c r="D39" s="599"/>
      <c r="E39" s="599"/>
      <c r="F39" s="599"/>
      <c r="G39" s="599"/>
      <c r="H39" s="599"/>
      <c r="I39" s="599"/>
      <c r="J39" s="599"/>
      <c r="K39" s="599"/>
      <c r="L39" s="599"/>
    </row>
    <row r="40" spans="1:12" ht="15">
      <c r="A40" s="599" t="s">
        <v>463</v>
      </c>
      <c r="B40" s="599"/>
      <c r="C40" s="599"/>
      <c r="D40" s="599"/>
      <c r="E40" s="599"/>
      <c r="F40" s="599"/>
      <c r="G40" s="599"/>
      <c r="H40" s="599"/>
      <c r="I40" s="599"/>
      <c r="J40" s="599"/>
      <c r="K40" s="599"/>
      <c r="L40" s="599"/>
    </row>
    <row r="41" spans="1:12" ht="33.75" customHeight="1">
      <c r="A41" s="600" t="s">
        <v>464</v>
      </c>
      <c r="B41" s="600"/>
      <c r="C41" s="600"/>
      <c r="D41" s="600"/>
      <c r="E41" s="600"/>
      <c r="F41" s="600"/>
      <c r="G41" s="600"/>
      <c r="H41" s="600"/>
      <c r="I41" s="600"/>
      <c r="J41" s="600"/>
      <c r="K41" s="600"/>
      <c r="L41" s="600"/>
    </row>
    <row r="42" spans="1:12">
      <c r="A42" s="310"/>
      <c r="B42" s="310"/>
      <c r="C42" s="310"/>
      <c r="D42" s="310"/>
      <c r="E42" s="310"/>
      <c r="F42" s="310"/>
      <c r="G42" s="310"/>
      <c r="H42" s="310"/>
      <c r="I42" s="310"/>
      <c r="J42" s="310"/>
      <c r="K42" s="310"/>
    </row>
    <row r="43" spans="1:12" ht="15">
      <c r="A43" s="603" t="s">
        <v>93</v>
      </c>
      <c r="B43" s="603"/>
      <c r="C43" s="351"/>
      <c r="D43" s="352"/>
      <c r="E43" s="352"/>
      <c r="F43" s="351"/>
      <c r="G43" s="351"/>
      <c r="H43" s="351"/>
      <c r="I43" s="351"/>
      <c r="J43" s="351"/>
      <c r="K43" s="145"/>
    </row>
    <row r="44" spans="1:12" ht="15">
      <c r="A44" s="351"/>
      <c r="B44" s="352"/>
      <c r="C44" s="351"/>
      <c r="D44" s="352"/>
      <c r="E44" s="352"/>
      <c r="F44" s="351"/>
      <c r="G44" s="351"/>
      <c r="H44" s="351"/>
      <c r="I44" s="351"/>
      <c r="J44" s="353"/>
      <c r="K44" s="145"/>
    </row>
    <row r="45" spans="1:12" ht="15" customHeight="1">
      <c r="A45" s="351"/>
      <c r="B45" s="352"/>
      <c r="C45" s="604" t="s">
        <v>248</v>
      </c>
      <c r="D45" s="604"/>
      <c r="E45" s="354"/>
      <c r="F45" s="355"/>
      <c r="G45" s="605" t="s">
        <v>400</v>
      </c>
      <c r="H45" s="605"/>
      <c r="I45" s="605"/>
      <c r="J45" s="356"/>
      <c r="K45" s="145"/>
    </row>
    <row r="46" spans="1:12" ht="15">
      <c r="A46" s="351"/>
      <c r="B46" s="352"/>
      <c r="C46" s="351"/>
      <c r="D46" s="352"/>
      <c r="E46" s="352"/>
      <c r="F46" s="351"/>
      <c r="G46" s="606"/>
      <c r="H46" s="606"/>
      <c r="I46" s="606"/>
      <c r="J46" s="356"/>
      <c r="K46" s="145"/>
    </row>
    <row r="47" spans="1:12" ht="15">
      <c r="A47" s="351"/>
      <c r="B47" s="352"/>
      <c r="C47" s="601" t="s">
        <v>123</v>
      </c>
      <c r="D47" s="601"/>
      <c r="E47" s="354"/>
      <c r="F47" s="355"/>
      <c r="G47" s="351"/>
      <c r="H47" s="351"/>
      <c r="I47" s="351"/>
      <c r="J47" s="351"/>
      <c r="K47" s="145"/>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zoomScale="80" zoomScaleSheetLayoutView="80" workbookViewId="0">
      <selection activeCell="C16" sqref="C16"/>
    </sheetView>
  </sheetViews>
  <sheetFormatPr defaultColWidth="9.140625" defaultRowHeight="15"/>
  <cols>
    <col min="1" max="1" width="13.7109375" style="20" customWidth="1"/>
    <col min="2" max="2" width="57.7109375" style="20" customWidth="1"/>
    <col min="3" max="3" width="11.42578125" style="20" customWidth="1"/>
    <col min="4" max="4" width="13.28515625" style="20" customWidth="1"/>
    <col min="5" max="5" width="0.7109375" style="20" customWidth="1"/>
    <col min="6" max="16384" width="9.140625" style="20"/>
  </cols>
  <sheetData>
    <row r="1" spans="1:12">
      <c r="A1" s="70" t="s">
        <v>281</v>
      </c>
      <c r="B1" s="106"/>
      <c r="C1" s="577" t="s">
        <v>94</v>
      </c>
      <c r="D1" s="577"/>
      <c r="E1" s="136"/>
    </row>
    <row r="2" spans="1:12">
      <c r="A2" s="71" t="s">
        <v>124</v>
      </c>
      <c r="B2" s="106"/>
      <c r="C2" s="575" t="str">
        <f>'ფორმა N1'!M2</f>
        <v>2023 წელი</v>
      </c>
      <c r="D2" s="576"/>
      <c r="E2" s="136"/>
    </row>
    <row r="3" spans="1:12">
      <c r="A3" s="71"/>
      <c r="B3" s="106"/>
      <c r="C3" s="267"/>
      <c r="D3" s="267"/>
      <c r="E3" s="136"/>
    </row>
    <row r="4" spans="1:12" s="2" customFormat="1">
      <c r="A4" s="72" t="s">
        <v>254</v>
      </c>
      <c r="B4" s="72"/>
      <c r="C4" s="71"/>
      <c r="D4" s="71"/>
      <c r="E4" s="102"/>
      <c r="L4" s="20"/>
    </row>
    <row r="5" spans="1:12" s="2" customFormat="1">
      <c r="A5" s="111" t="str">
        <f>'ფორმა N1'!D5</f>
        <v>მპგ საქართველოსთვის</v>
      </c>
      <c r="B5" s="104"/>
      <c r="C5" s="56"/>
      <c r="D5" s="56"/>
      <c r="E5" s="102"/>
    </row>
    <row r="6" spans="1:12" s="2" customFormat="1">
      <c r="A6" s="72"/>
      <c r="B6" s="72"/>
      <c r="C6" s="71"/>
      <c r="D6" s="71"/>
      <c r="E6" s="102"/>
    </row>
    <row r="7" spans="1:12" s="6" customFormat="1">
      <c r="A7" s="262"/>
      <c r="B7" s="262"/>
      <c r="C7" s="73"/>
      <c r="D7" s="73"/>
      <c r="E7" s="137"/>
    </row>
    <row r="8" spans="1:12" s="6" customFormat="1" ht="30">
      <c r="A8" s="100" t="s">
        <v>64</v>
      </c>
      <c r="B8" s="74" t="s">
        <v>11</v>
      </c>
      <c r="C8" s="74" t="s">
        <v>10</v>
      </c>
      <c r="D8" s="74" t="s">
        <v>9</v>
      </c>
      <c r="E8" s="137"/>
    </row>
    <row r="9" spans="1:12" s="9" customFormat="1" ht="18">
      <c r="A9" s="13">
        <v>1</v>
      </c>
      <c r="B9" s="13" t="s">
        <v>57</v>
      </c>
      <c r="C9" s="77">
        <f>SUM(C10,C14,C54,C57,C58,C59,C76)</f>
        <v>0</v>
      </c>
      <c r="D9" s="77">
        <f>SUM(D10,D14,D54,D57,D58,D59,D65,D72,D73)</f>
        <v>0</v>
      </c>
      <c r="E9" s="138"/>
    </row>
    <row r="10" spans="1:12" s="9" customFormat="1" ht="18">
      <c r="A10" s="14">
        <v>1.1000000000000001</v>
      </c>
      <c r="B10" s="14" t="s">
        <v>58</v>
      </c>
      <c r="C10" s="79">
        <f>SUM(C11:C13)</f>
        <v>0</v>
      </c>
      <c r="D10" s="79">
        <f>SUM(D11:D13)</f>
        <v>0</v>
      </c>
      <c r="E10" s="138"/>
    </row>
    <row r="11" spans="1:12" s="9" customFormat="1" ht="16.5" customHeight="1">
      <c r="A11" s="16" t="s">
        <v>30</v>
      </c>
      <c r="B11" s="16" t="s">
        <v>59</v>
      </c>
      <c r="C11" s="30"/>
      <c r="D11" s="31"/>
      <c r="E11" s="138"/>
    </row>
    <row r="12" spans="1:12" ht="16.5" customHeight="1">
      <c r="A12" s="16" t="s">
        <v>31</v>
      </c>
      <c r="B12" s="16" t="s">
        <v>0</v>
      </c>
      <c r="C12" s="30"/>
      <c r="D12" s="31"/>
      <c r="E12" s="136"/>
    </row>
    <row r="13" spans="1:12" s="3" customFormat="1">
      <c r="A13" s="357" t="s">
        <v>71</v>
      </c>
      <c r="B13" s="83" t="s">
        <v>486</v>
      </c>
      <c r="C13" s="4"/>
      <c r="D13" s="4"/>
      <c r="E13" s="90"/>
    </row>
    <row r="14" spans="1:12">
      <c r="A14" s="14">
        <v>1.2</v>
      </c>
      <c r="B14" s="14" t="s">
        <v>60</v>
      </c>
      <c r="C14" s="79">
        <f>SUM(C15,C18,C30:C33,C36,C37,C44,C45,C46,C47,C48,C52,C53)</f>
        <v>0</v>
      </c>
      <c r="D14" s="79">
        <f>SUM(D15,D18,D30:D33,D36,D37,D44,D45,D46,D47,D48,D52,D53)</f>
        <v>0</v>
      </c>
      <c r="E14" s="136"/>
    </row>
    <row r="15" spans="1:12">
      <c r="A15" s="16" t="s">
        <v>32</v>
      </c>
      <c r="B15" s="16" t="s">
        <v>1</v>
      </c>
      <c r="C15" s="78">
        <f>SUM(C16:C17)</f>
        <v>0</v>
      </c>
      <c r="D15" s="78">
        <f>SUM(D16:D17)</f>
        <v>0</v>
      </c>
      <c r="E15" s="136"/>
    </row>
    <row r="16" spans="1:12" ht="17.25" customHeight="1">
      <c r="A16" s="17" t="s">
        <v>84</v>
      </c>
      <c r="B16" s="17" t="s">
        <v>61</v>
      </c>
      <c r="C16" s="32"/>
      <c r="D16" s="33"/>
      <c r="E16" s="136"/>
    </row>
    <row r="17" spans="1:5" ht="17.25" customHeight="1">
      <c r="A17" s="17" t="s">
        <v>85</v>
      </c>
      <c r="B17" s="17" t="s">
        <v>62</v>
      </c>
      <c r="C17" s="32"/>
      <c r="D17" s="33"/>
      <c r="E17" s="136"/>
    </row>
    <row r="18" spans="1:5">
      <c r="A18" s="16" t="s">
        <v>33</v>
      </c>
      <c r="B18" s="16" t="s">
        <v>2</v>
      </c>
      <c r="C18" s="78">
        <f>SUM(C19:C24,C29)</f>
        <v>0</v>
      </c>
      <c r="D18" s="78">
        <f>SUM(D19:D24,D29)</f>
        <v>0</v>
      </c>
      <c r="E18" s="136"/>
    </row>
    <row r="19" spans="1:5" ht="45">
      <c r="A19" s="17" t="s">
        <v>12</v>
      </c>
      <c r="B19" s="17" t="s">
        <v>231</v>
      </c>
      <c r="C19" s="34"/>
      <c r="D19" s="35"/>
      <c r="E19" s="136"/>
    </row>
    <row r="20" spans="1:5">
      <c r="A20" s="17" t="s">
        <v>13</v>
      </c>
      <c r="B20" s="17" t="s">
        <v>14</v>
      </c>
      <c r="C20" s="34"/>
      <c r="D20" s="36"/>
      <c r="E20" s="136"/>
    </row>
    <row r="21" spans="1:5" ht="30">
      <c r="A21" s="17" t="s">
        <v>261</v>
      </c>
      <c r="B21" s="17" t="s">
        <v>22</v>
      </c>
      <c r="C21" s="34"/>
      <c r="D21" s="37"/>
      <c r="E21" s="136"/>
    </row>
    <row r="22" spans="1:5">
      <c r="A22" s="17" t="s">
        <v>262</v>
      </c>
      <c r="B22" s="17" t="s">
        <v>15</v>
      </c>
      <c r="C22" s="34"/>
      <c r="D22" s="37"/>
      <c r="E22" s="136"/>
    </row>
    <row r="23" spans="1:5">
      <c r="A23" s="17" t="s">
        <v>263</v>
      </c>
      <c r="B23" s="17" t="s">
        <v>16</v>
      </c>
      <c r="C23" s="34"/>
      <c r="D23" s="37"/>
      <c r="E23" s="136"/>
    </row>
    <row r="24" spans="1:5">
      <c r="A24" s="17" t="s">
        <v>264</v>
      </c>
      <c r="B24" s="17" t="s">
        <v>17</v>
      </c>
      <c r="C24" s="109">
        <f>SUM(C25:C28)</f>
        <v>0</v>
      </c>
      <c r="D24" s="109">
        <f>SUM(D25:D28)</f>
        <v>0</v>
      </c>
      <c r="E24" s="136"/>
    </row>
    <row r="25" spans="1:5" ht="16.5" customHeight="1">
      <c r="A25" s="18" t="s">
        <v>265</v>
      </c>
      <c r="B25" s="18" t="s">
        <v>18</v>
      </c>
      <c r="C25" s="34"/>
      <c r="D25" s="37"/>
      <c r="E25" s="136"/>
    </row>
    <row r="26" spans="1:5" ht="16.5" customHeight="1">
      <c r="A26" s="18" t="s">
        <v>266</v>
      </c>
      <c r="B26" s="18" t="s">
        <v>19</v>
      </c>
      <c r="C26" s="34"/>
      <c r="D26" s="37"/>
      <c r="E26" s="136"/>
    </row>
    <row r="27" spans="1:5" ht="16.5" customHeight="1">
      <c r="A27" s="18" t="s">
        <v>267</v>
      </c>
      <c r="B27" s="18" t="s">
        <v>20</v>
      </c>
      <c r="C27" s="34"/>
      <c r="D27" s="37"/>
      <c r="E27" s="136"/>
    </row>
    <row r="28" spans="1:5" ht="16.5" customHeight="1">
      <c r="A28" s="18" t="s">
        <v>268</v>
      </c>
      <c r="B28" s="18" t="s">
        <v>23</v>
      </c>
      <c r="C28" s="34"/>
      <c r="D28" s="38"/>
      <c r="E28" s="136"/>
    </row>
    <row r="29" spans="1:5">
      <c r="A29" s="17" t="s">
        <v>269</v>
      </c>
      <c r="B29" s="17" t="s">
        <v>21</v>
      </c>
      <c r="C29" s="34"/>
      <c r="D29" s="38"/>
      <c r="E29" s="136"/>
    </row>
    <row r="30" spans="1:5">
      <c r="A30" s="16" t="s">
        <v>34</v>
      </c>
      <c r="B30" s="16" t="s">
        <v>3</v>
      </c>
      <c r="C30" s="30"/>
      <c r="D30" s="31"/>
      <c r="E30" s="136"/>
    </row>
    <row r="31" spans="1:5">
      <c r="A31" s="16" t="s">
        <v>35</v>
      </c>
      <c r="B31" s="16" t="s">
        <v>4</v>
      </c>
      <c r="C31" s="30"/>
      <c r="D31" s="31"/>
      <c r="E31" s="136"/>
    </row>
    <row r="32" spans="1:5">
      <c r="A32" s="16" t="s">
        <v>36</v>
      </c>
      <c r="B32" s="16" t="s">
        <v>5</v>
      </c>
      <c r="C32" s="30"/>
      <c r="D32" s="31"/>
      <c r="E32" s="136"/>
    </row>
    <row r="33" spans="1:5" ht="30">
      <c r="A33" s="16" t="s">
        <v>37</v>
      </c>
      <c r="B33" s="16" t="s">
        <v>63</v>
      </c>
      <c r="C33" s="78">
        <f>SUM(C34:C35)</f>
        <v>0</v>
      </c>
      <c r="D33" s="78">
        <f>SUM(D34:D35)</f>
        <v>0</v>
      </c>
      <c r="E33" s="136"/>
    </row>
    <row r="34" spans="1:5">
      <c r="A34" s="17" t="s">
        <v>270</v>
      </c>
      <c r="B34" s="17" t="s">
        <v>56</v>
      </c>
      <c r="C34" s="30"/>
      <c r="D34" s="31"/>
      <c r="E34" s="136"/>
    </row>
    <row r="35" spans="1:5">
      <c r="A35" s="17" t="s">
        <v>271</v>
      </c>
      <c r="B35" s="17" t="s">
        <v>55</v>
      </c>
      <c r="C35" s="30"/>
      <c r="D35" s="31"/>
      <c r="E35" s="136"/>
    </row>
    <row r="36" spans="1:5">
      <c r="A36" s="16" t="s">
        <v>38</v>
      </c>
      <c r="B36" s="16" t="s">
        <v>49</v>
      </c>
      <c r="C36" s="30"/>
      <c r="D36" s="31"/>
      <c r="E36" s="136"/>
    </row>
    <row r="37" spans="1:5">
      <c r="A37" s="16" t="s">
        <v>39</v>
      </c>
      <c r="B37" s="16" t="s">
        <v>319</v>
      </c>
      <c r="C37" s="78">
        <f>SUM(C38:C43)</f>
        <v>0</v>
      </c>
      <c r="D37" s="78">
        <f>SUM(D38:D43)</f>
        <v>0</v>
      </c>
      <c r="E37" s="136"/>
    </row>
    <row r="38" spans="1:5">
      <c r="A38" s="17" t="s">
        <v>316</v>
      </c>
      <c r="B38" s="17" t="s">
        <v>320</v>
      </c>
      <c r="C38" s="30"/>
      <c r="D38" s="30"/>
      <c r="E38" s="136"/>
    </row>
    <row r="39" spans="1:5">
      <c r="A39" s="17" t="s">
        <v>317</v>
      </c>
      <c r="B39" s="17" t="s">
        <v>321</v>
      </c>
      <c r="C39" s="30"/>
      <c r="D39" s="30"/>
      <c r="E39" s="136"/>
    </row>
    <row r="40" spans="1:5">
      <c r="A40" s="17" t="s">
        <v>318</v>
      </c>
      <c r="B40" s="17" t="s">
        <v>324</v>
      </c>
      <c r="C40" s="30"/>
      <c r="D40" s="31"/>
      <c r="E40" s="136"/>
    </row>
    <row r="41" spans="1:5">
      <c r="A41" s="17" t="s">
        <v>323</v>
      </c>
      <c r="B41" s="17" t="s">
        <v>325</v>
      </c>
      <c r="C41" s="30"/>
      <c r="D41" s="31"/>
      <c r="E41" s="136"/>
    </row>
    <row r="42" spans="1:5">
      <c r="A42" s="17" t="s">
        <v>326</v>
      </c>
      <c r="B42" s="17" t="s">
        <v>401</v>
      </c>
      <c r="C42" s="30"/>
      <c r="D42" s="31"/>
      <c r="E42" s="136"/>
    </row>
    <row r="43" spans="1:5">
      <c r="A43" s="17" t="s">
        <v>402</v>
      </c>
      <c r="B43" s="17" t="s">
        <v>322</v>
      </c>
      <c r="C43" s="30"/>
      <c r="D43" s="31"/>
      <c r="E43" s="136"/>
    </row>
    <row r="44" spans="1:5" ht="30">
      <c r="A44" s="16" t="s">
        <v>40</v>
      </c>
      <c r="B44" s="16" t="s">
        <v>28</v>
      </c>
      <c r="C44" s="30"/>
      <c r="D44" s="31"/>
      <c r="E44" s="136"/>
    </row>
    <row r="45" spans="1:5" ht="30">
      <c r="A45" s="16" t="s">
        <v>41</v>
      </c>
      <c r="B45" s="16" t="s">
        <v>24</v>
      </c>
      <c r="C45" s="30"/>
      <c r="D45" s="31"/>
      <c r="E45" s="136"/>
    </row>
    <row r="46" spans="1:5">
      <c r="A46" s="16" t="s">
        <v>42</v>
      </c>
      <c r="B46" s="16" t="s">
        <v>25</v>
      </c>
      <c r="C46" s="30"/>
      <c r="D46" s="31"/>
      <c r="E46" s="136"/>
    </row>
    <row r="47" spans="1:5">
      <c r="A47" s="16" t="s">
        <v>43</v>
      </c>
      <c r="B47" s="16" t="s">
        <v>26</v>
      </c>
      <c r="C47" s="30"/>
      <c r="D47" s="31"/>
      <c r="E47" s="136"/>
    </row>
    <row r="48" spans="1:5">
      <c r="A48" s="16" t="s">
        <v>44</v>
      </c>
      <c r="B48" s="16" t="s">
        <v>276</v>
      </c>
      <c r="C48" s="78">
        <f>SUM(C49:C51)</f>
        <v>0</v>
      </c>
      <c r="D48" s="78">
        <f>SUM(D49:D51)</f>
        <v>0</v>
      </c>
      <c r="E48" s="136"/>
    </row>
    <row r="49" spans="1:5">
      <c r="A49" s="92" t="s">
        <v>331</v>
      </c>
      <c r="B49" s="92" t="s">
        <v>334</v>
      </c>
      <c r="C49" s="30"/>
      <c r="D49" s="31"/>
      <c r="E49" s="136"/>
    </row>
    <row r="50" spans="1:5">
      <c r="A50" s="92" t="s">
        <v>332</v>
      </c>
      <c r="B50" s="92" t="s">
        <v>333</v>
      </c>
      <c r="C50" s="30"/>
      <c r="D50" s="31"/>
      <c r="E50" s="136"/>
    </row>
    <row r="51" spans="1:5">
      <c r="A51" s="92" t="s">
        <v>335</v>
      </c>
      <c r="B51" s="92" t="s">
        <v>336</v>
      </c>
      <c r="C51" s="30"/>
      <c r="D51" s="31"/>
      <c r="E51" s="136"/>
    </row>
    <row r="52" spans="1:5" ht="26.25" customHeight="1">
      <c r="A52" s="16" t="s">
        <v>45</v>
      </c>
      <c r="B52" s="16" t="s">
        <v>29</v>
      </c>
      <c r="C52" s="30"/>
      <c r="D52" s="31"/>
      <c r="E52" s="136"/>
    </row>
    <row r="53" spans="1:5">
      <c r="A53" s="16" t="s">
        <v>46</v>
      </c>
      <c r="B53" s="16" t="s">
        <v>6</v>
      </c>
      <c r="C53" s="30"/>
      <c r="D53" s="31"/>
      <c r="E53" s="136"/>
    </row>
    <row r="54" spans="1:5" ht="30">
      <c r="A54" s="14">
        <v>1.3</v>
      </c>
      <c r="B54" s="82" t="s">
        <v>360</v>
      </c>
      <c r="C54" s="79">
        <f>SUM(C55:C56)</f>
        <v>0</v>
      </c>
      <c r="D54" s="79">
        <f>SUM(D55:D56)</f>
        <v>0</v>
      </c>
      <c r="E54" s="136"/>
    </row>
    <row r="55" spans="1:5" ht="30">
      <c r="A55" s="16" t="s">
        <v>50</v>
      </c>
      <c r="B55" s="16" t="s">
        <v>48</v>
      </c>
      <c r="C55" s="30"/>
      <c r="D55" s="31"/>
      <c r="E55" s="136"/>
    </row>
    <row r="56" spans="1:5">
      <c r="A56" s="16" t="s">
        <v>51</v>
      </c>
      <c r="B56" s="16" t="s">
        <v>47</v>
      </c>
      <c r="C56" s="30"/>
      <c r="D56" s="31"/>
      <c r="E56" s="136"/>
    </row>
    <row r="57" spans="1:5" ht="30">
      <c r="A57" s="14">
        <v>1.4</v>
      </c>
      <c r="B57" s="14" t="s">
        <v>362</v>
      </c>
      <c r="C57" s="30"/>
      <c r="D57" s="31"/>
      <c r="E57" s="136"/>
    </row>
    <row r="58" spans="1:5">
      <c r="A58" s="14">
        <v>1.5</v>
      </c>
      <c r="B58" s="14" t="s">
        <v>7</v>
      </c>
      <c r="C58" s="34"/>
      <c r="D58" s="37"/>
      <c r="E58" s="136"/>
    </row>
    <row r="59" spans="1:5">
      <c r="A59" s="14">
        <v>1.6</v>
      </c>
      <c r="B59" s="42" t="s">
        <v>8</v>
      </c>
      <c r="C59" s="79">
        <f>SUM(C60:C64)</f>
        <v>0</v>
      </c>
      <c r="D59" s="79">
        <f>SUM(D60:D64)</f>
        <v>0</v>
      </c>
      <c r="E59" s="136"/>
    </row>
    <row r="60" spans="1:5">
      <c r="A60" s="16" t="s">
        <v>277</v>
      </c>
      <c r="B60" s="43" t="s">
        <v>52</v>
      </c>
      <c r="C60" s="34"/>
      <c r="D60" s="37"/>
      <c r="E60" s="136"/>
    </row>
    <row r="61" spans="1:5" ht="30">
      <c r="A61" s="16" t="s">
        <v>278</v>
      </c>
      <c r="B61" s="43" t="s">
        <v>54</v>
      </c>
      <c r="C61" s="34"/>
      <c r="D61" s="37"/>
      <c r="E61" s="136"/>
    </row>
    <row r="62" spans="1:5">
      <c r="A62" s="16" t="s">
        <v>279</v>
      </c>
      <c r="B62" s="43" t="s">
        <v>53</v>
      </c>
      <c r="C62" s="37"/>
      <c r="D62" s="37"/>
      <c r="E62" s="136"/>
    </row>
    <row r="63" spans="1:5">
      <c r="A63" s="16" t="s">
        <v>280</v>
      </c>
      <c r="B63" s="43" t="s">
        <v>27</v>
      </c>
      <c r="C63" s="34"/>
      <c r="D63" s="37"/>
      <c r="E63" s="136"/>
    </row>
    <row r="64" spans="1:5">
      <c r="A64" s="16" t="s">
        <v>306</v>
      </c>
      <c r="B64" s="163" t="s">
        <v>307</v>
      </c>
      <c r="C64" s="34"/>
      <c r="D64" s="164"/>
      <c r="E64" s="136"/>
    </row>
    <row r="65" spans="1:5" ht="30">
      <c r="A65" s="13">
        <v>2</v>
      </c>
      <c r="B65" s="44" t="s">
        <v>92</v>
      </c>
      <c r="C65" s="202"/>
      <c r="D65" s="110">
        <f>SUM(D66:D71)</f>
        <v>0</v>
      </c>
      <c r="E65" s="136"/>
    </row>
    <row r="66" spans="1:5">
      <c r="A66" s="15">
        <v>2.1</v>
      </c>
      <c r="B66" s="45" t="s">
        <v>86</v>
      </c>
      <c r="C66" s="202"/>
      <c r="D66" s="39"/>
      <c r="E66" s="136"/>
    </row>
    <row r="67" spans="1:5">
      <c r="A67" s="15">
        <v>2.2000000000000002</v>
      </c>
      <c r="B67" s="45" t="s">
        <v>90</v>
      </c>
      <c r="C67" s="204"/>
      <c r="D67" s="40"/>
      <c r="E67" s="136"/>
    </row>
    <row r="68" spans="1:5">
      <c r="A68" s="15">
        <v>2.2999999999999998</v>
      </c>
      <c r="B68" s="45" t="s">
        <v>89</v>
      </c>
      <c r="C68" s="204"/>
      <c r="D68" s="40"/>
      <c r="E68" s="136"/>
    </row>
    <row r="69" spans="1:5">
      <c r="A69" s="15">
        <v>2.4</v>
      </c>
      <c r="B69" s="45" t="s">
        <v>91</v>
      </c>
      <c r="C69" s="204"/>
      <c r="D69" s="40"/>
      <c r="E69" s="136"/>
    </row>
    <row r="70" spans="1:5">
      <c r="A70" s="15">
        <v>2.5</v>
      </c>
      <c r="B70" s="45" t="s">
        <v>87</v>
      </c>
      <c r="C70" s="204"/>
      <c r="D70" s="40"/>
      <c r="E70" s="136"/>
    </row>
    <row r="71" spans="1:5">
      <c r="A71" s="15">
        <v>2.6</v>
      </c>
      <c r="B71" s="45" t="s">
        <v>88</v>
      </c>
      <c r="C71" s="204"/>
      <c r="D71" s="40"/>
      <c r="E71" s="136"/>
    </row>
    <row r="72" spans="1:5" s="2" customFormat="1">
      <c r="A72" s="13">
        <v>3</v>
      </c>
      <c r="B72" s="200" t="s">
        <v>381</v>
      </c>
      <c r="C72" s="203"/>
      <c r="D72" s="201"/>
      <c r="E72" s="99"/>
    </row>
    <row r="73" spans="1:5" s="2" customFormat="1">
      <c r="A73" s="13">
        <v>4</v>
      </c>
      <c r="B73" s="13" t="s">
        <v>233</v>
      </c>
      <c r="C73" s="203">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8" t="s">
        <v>259</v>
      </c>
      <c r="C76" s="8"/>
      <c r="D76" s="80"/>
      <c r="E76" s="99"/>
    </row>
    <row r="77" spans="1:5" s="2" customFormat="1">
      <c r="A77" s="215"/>
      <c r="B77" s="215"/>
      <c r="C77" s="12"/>
      <c r="D77" s="12"/>
      <c r="E77" s="99"/>
    </row>
    <row r="78" spans="1:5" s="2" customFormat="1" ht="29.25" customHeight="1">
      <c r="A78" s="608" t="s">
        <v>465</v>
      </c>
      <c r="B78" s="608"/>
      <c r="C78" s="608"/>
      <c r="D78" s="608"/>
      <c r="E78" s="99"/>
    </row>
    <row r="79" spans="1:5" s="2" customFormat="1">
      <c r="A79" s="215"/>
      <c r="B79" s="215"/>
      <c r="C79" s="12"/>
      <c r="D79" s="12"/>
      <c r="E79" s="99"/>
    </row>
    <row r="80" spans="1:5" s="313" customFormat="1" ht="12.75"/>
    <row r="81" spans="1:9" s="2" customFormat="1">
      <c r="A81" s="65" t="s">
        <v>93</v>
      </c>
      <c r="E81" s="265"/>
    </row>
    <row r="82" spans="1:9" s="2" customFormat="1">
      <c r="E82" s="271"/>
      <c r="F82" s="271"/>
      <c r="G82" s="271"/>
      <c r="H82" s="271"/>
      <c r="I82" s="271"/>
    </row>
    <row r="83" spans="1:9" s="2" customFormat="1">
      <c r="D83" s="12"/>
      <c r="E83" s="271"/>
      <c r="F83" s="271"/>
      <c r="G83" s="271"/>
      <c r="H83" s="271"/>
      <c r="I83" s="271"/>
    </row>
    <row r="84" spans="1:9" s="2" customFormat="1">
      <c r="A84" s="271"/>
      <c r="B84" s="41" t="s">
        <v>403</v>
      </c>
      <c r="D84" s="12"/>
      <c r="E84" s="271"/>
      <c r="F84" s="271"/>
      <c r="G84" s="271"/>
      <c r="H84" s="271"/>
      <c r="I84" s="271"/>
    </row>
    <row r="85" spans="1:9" s="2" customFormat="1">
      <c r="A85" s="271"/>
      <c r="B85" s="609" t="s">
        <v>404</v>
      </c>
      <c r="C85" s="609"/>
      <c r="D85" s="609"/>
      <c r="E85" s="271"/>
      <c r="F85" s="271"/>
      <c r="G85" s="271"/>
      <c r="H85" s="271"/>
      <c r="I85" s="271"/>
    </row>
    <row r="86" spans="1:9" s="271" customFormat="1" ht="12.75">
      <c r="B86" s="61" t="s">
        <v>405</v>
      </c>
    </row>
    <row r="87" spans="1:9" s="2" customFormat="1">
      <c r="A87" s="11"/>
      <c r="B87" s="609" t="s">
        <v>406</v>
      </c>
      <c r="C87" s="609"/>
      <c r="D87" s="609"/>
    </row>
    <row r="88" spans="1:9" s="313" customFormat="1" ht="12.75"/>
    <row r="89" spans="1:9" s="313" customFormat="1" ht="12.75"/>
  </sheetData>
  <mergeCells count="5">
    <mergeCell ref="C1:D1"/>
    <mergeCell ref="C2:D2"/>
    <mergeCell ref="A78:D78"/>
    <mergeCell ref="B85:D85"/>
    <mergeCell ref="B87:D87"/>
  </mergeCells>
  <printOptions gridLines="1"/>
  <pageMargins left="0.39370078740157483" right="0.39370078740157483" top="0.19685039370078741" bottom="0.19685039370078741" header="0.51181102362204722" footer="0.51181102362204722"/>
  <pageSetup paperSize="9" scale="90"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B19" sqref="B19"/>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0" t="s">
        <v>303</v>
      </c>
      <c r="B1" s="72"/>
      <c r="C1" s="577" t="s">
        <v>94</v>
      </c>
      <c r="D1" s="577"/>
      <c r="E1" s="86"/>
    </row>
    <row r="2" spans="1:5" s="6" customFormat="1">
      <c r="A2" s="70" t="s">
        <v>297</v>
      </c>
      <c r="B2" s="72"/>
      <c r="C2" s="575" t="str">
        <f>'ფორმა N1'!M2</f>
        <v>2023 წელი</v>
      </c>
      <c r="D2" s="575"/>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N1'!D5</f>
        <v>მპგ საქართველოსთვის</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84" t="s">
        <v>466</v>
      </c>
      <c r="B33" s="584"/>
      <c r="C33" s="584"/>
      <c r="D33" s="584"/>
      <c r="E33" s="5"/>
    </row>
    <row r="34" spans="1:9">
      <c r="A34" s="585" t="s">
        <v>467</v>
      </c>
      <c r="B34" s="585"/>
      <c r="C34" s="585"/>
      <c r="D34" s="585"/>
    </row>
    <row r="35" spans="1:9">
      <c r="A35" s="162"/>
    </row>
    <row r="36" spans="1:9" s="22" customFormat="1" ht="12.7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2.75">
      <c r="A42" s="61"/>
      <c r="B42" s="61" t="s">
        <v>123</v>
      </c>
    </row>
    <row r="43" spans="1:9" s="22"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E12" sqref="E12"/>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c r="A1" s="610" t="s">
        <v>485</v>
      </c>
      <c r="B1" s="610"/>
      <c r="C1" s="610"/>
      <c r="D1" s="610"/>
      <c r="E1" s="610"/>
      <c r="F1" s="610"/>
      <c r="G1" s="610"/>
      <c r="H1" s="610"/>
      <c r="I1" s="577" t="s">
        <v>94</v>
      </c>
      <c r="J1" s="577"/>
    </row>
    <row r="2" spans="1:10" ht="15">
      <c r="A2" s="71" t="s">
        <v>124</v>
      </c>
      <c r="B2" s="70"/>
      <c r="C2" s="72"/>
      <c r="D2" s="72"/>
      <c r="E2" s="72"/>
      <c r="F2" s="72"/>
      <c r="G2" s="267"/>
      <c r="H2" s="267"/>
      <c r="I2" s="575" t="str">
        <f>'ფორმა N1'!M2</f>
        <v>2023 წელი</v>
      </c>
      <c r="J2" s="575"/>
    </row>
    <row r="3" spans="1:10" ht="15">
      <c r="A3" s="71"/>
      <c r="B3" s="71"/>
      <c r="C3" s="70"/>
      <c r="D3" s="70"/>
      <c r="E3" s="70"/>
      <c r="F3" s="70"/>
      <c r="G3" s="267"/>
      <c r="H3" s="267"/>
      <c r="I3" s="267"/>
    </row>
    <row r="4" spans="1:10" ht="15">
      <c r="A4" s="72" t="s">
        <v>254</v>
      </c>
      <c r="B4" s="72"/>
      <c r="C4" s="72"/>
      <c r="D4" s="72"/>
      <c r="E4" s="72"/>
      <c r="F4" s="72"/>
      <c r="G4" s="71"/>
      <c r="H4" s="71"/>
      <c r="I4" s="71"/>
    </row>
    <row r="5" spans="1:10" ht="15">
      <c r="A5" s="75" t="str">
        <f>'ფორმა N1'!D5</f>
        <v>მპგ საქართველოსთვის</v>
      </c>
      <c r="B5" s="75"/>
      <c r="C5" s="75"/>
      <c r="D5" s="75"/>
      <c r="E5" s="75"/>
      <c r="F5" s="75"/>
      <c r="G5" s="76"/>
      <c r="H5" s="76"/>
      <c r="I5" s="76"/>
    </row>
    <row r="6" spans="1:10" ht="15">
      <c r="A6" s="72"/>
      <c r="B6" s="72"/>
      <c r="C6" s="72"/>
      <c r="D6" s="72"/>
      <c r="E6" s="72"/>
      <c r="F6" s="72"/>
      <c r="G6" s="71"/>
      <c r="H6" s="71"/>
      <c r="I6" s="71"/>
    </row>
    <row r="7" spans="1:10" ht="15">
      <c r="A7" s="262"/>
      <c r="B7" s="262"/>
      <c r="C7" s="262"/>
      <c r="D7" s="262"/>
      <c r="E7" s="262"/>
      <c r="F7" s="262"/>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c r="C9" s="93"/>
      <c r="D9" s="93"/>
      <c r="E9" s="93"/>
      <c r="F9" s="93"/>
      <c r="G9" s="4"/>
      <c r="H9" s="4"/>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93">
        <v>6</v>
      </c>
      <c r="B14" s="82"/>
      <c r="C14" s="82"/>
      <c r="D14" s="82"/>
      <c r="E14" s="82"/>
      <c r="F14" s="93"/>
      <c r="G14" s="4"/>
      <c r="H14" s="4"/>
      <c r="I14" s="4"/>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385</v>
      </c>
      <c r="G25" s="81">
        <f>SUM(G9:G24)</f>
        <v>0</v>
      </c>
      <c r="H25" s="81">
        <f>SUM(H9:H24)</f>
        <v>0</v>
      </c>
      <c r="I25" s="81">
        <f>SUM(I9:I24)</f>
        <v>0</v>
      </c>
    </row>
    <row r="26" spans="1:9" ht="15">
      <c r="A26" s="168"/>
      <c r="B26" s="168"/>
      <c r="C26" s="168"/>
      <c r="D26" s="168"/>
      <c r="E26" s="168"/>
      <c r="F26" s="168"/>
      <c r="G26" s="168"/>
      <c r="H26" s="145"/>
      <c r="I26" s="145"/>
    </row>
    <row r="27" spans="1:9" ht="15">
      <c r="A27" s="598" t="s">
        <v>468</v>
      </c>
      <c r="B27" s="598"/>
      <c r="C27" s="598"/>
      <c r="D27" s="598"/>
      <c r="E27" s="598"/>
      <c r="F27" s="598"/>
      <c r="G27" s="598"/>
      <c r="H27" s="598"/>
      <c r="I27" s="598"/>
    </row>
    <row r="28" spans="1:9" ht="15">
      <c r="A28" s="263"/>
      <c r="B28" s="263"/>
      <c r="C28" s="168"/>
      <c r="D28" s="168"/>
      <c r="E28" s="168"/>
      <c r="F28" s="168"/>
      <c r="G28" s="168"/>
      <c r="H28" s="145"/>
      <c r="I28" s="145"/>
    </row>
    <row r="29" spans="1:9">
      <c r="A29" s="310"/>
      <c r="B29" s="310"/>
      <c r="C29" s="310"/>
      <c r="D29" s="310"/>
      <c r="E29" s="310"/>
      <c r="F29" s="310"/>
      <c r="G29" s="310"/>
      <c r="H29" s="310"/>
      <c r="I29" s="310"/>
    </row>
    <row r="30" spans="1:9" ht="15">
      <c r="A30" s="150" t="s">
        <v>93</v>
      </c>
      <c r="B30" s="150"/>
      <c r="C30" s="145"/>
      <c r="D30" s="145"/>
      <c r="E30" s="145"/>
      <c r="F30" s="145"/>
      <c r="G30" s="145"/>
      <c r="H30" s="145"/>
      <c r="I30" s="145"/>
    </row>
    <row r="31" spans="1:9" ht="15">
      <c r="A31" s="145"/>
      <c r="B31" s="145"/>
      <c r="C31" s="145"/>
      <c r="D31" s="145"/>
      <c r="E31" s="145"/>
      <c r="F31" s="145"/>
      <c r="G31" s="145"/>
      <c r="H31" s="145"/>
      <c r="I31" s="145"/>
    </row>
    <row r="32" spans="1:9" ht="15">
      <c r="A32" s="145"/>
      <c r="B32" s="145"/>
      <c r="C32" s="145"/>
      <c r="D32" s="145"/>
      <c r="E32" s="149"/>
      <c r="F32" s="149"/>
      <c r="G32" s="149"/>
      <c r="H32" s="145"/>
      <c r="I32" s="145"/>
    </row>
    <row r="33" spans="1:9" ht="15">
      <c r="A33" s="150"/>
      <c r="B33" s="150"/>
      <c r="C33" s="150" t="s">
        <v>349</v>
      </c>
      <c r="D33" s="150"/>
      <c r="E33" s="150"/>
      <c r="F33" s="150"/>
      <c r="G33" s="150"/>
      <c r="H33" s="145"/>
      <c r="I33" s="145"/>
    </row>
    <row r="34" spans="1:9" ht="15">
      <c r="A34" s="145"/>
      <c r="B34" s="145"/>
      <c r="C34" s="145" t="s">
        <v>348</v>
      </c>
      <c r="D34" s="145"/>
      <c r="E34" s="145"/>
      <c r="F34" s="145"/>
      <c r="G34" s="145"/>
      <c r="H34" s="145"/>
      <c r="I34" s="145"/>
    </row>
    <row r="35" spans="1:9">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5" zoomScale="80" zoomScaleSheetLayoutView="80" workbookViewId="0">
      <selection activeCell="U38" sqref="U38:V40"/>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0" t="s">
        <v>388</v>
      </c>
      <c r="B1" s="72"/>
      <c r="C1" s="72"/>
      <c r="D1" s="72"/>
      <c r="E1" s="72"/>
      <c r="F1" s="72"/>
      <c r="G1" s="577" t="s">
        <v>94</v>
      </c>
      <c r="H1" s="577"/>
      <c r="I1" s="219"/>
    </row>
    <row r="2" spans="1:9" ht="15">
      <c r="A2" s="71" t="s">
        <v>124</v>
      </c>
      <c r="B2" s="72"/>
      <c r="C2" s="72"/>
      <c r="D2" s="72"/>
      <c r="E2" s="72"/>
      <c r="F2" s="72"/>
      <c r="G2" s="575" t="str">
        <f>'ფორმა N1'!M2</f>
        <v>2023 წელი</v>
      </c>
      <c r="H2" s="575"/>
      <c r="I2" s="71"/>
    </row>
    <row r="3" spans="1:9" ht="15">
      <c r="A3" s="71"/>
      <c r="B3" s="71"/>
      <c r="C3" s="71"/>
      <c r="D3" s="71"/>
      <c r="E3" s="71"/>
      <c r="F3" s="71"/>
      <c r="G3" s="207"/>
      <c r="H3" s="207"/>
      <c r="I3" s="219"/>
    </row>
    <row r="4" spans="1:9" ht="15">
      <c r="A4" s="72" t="s">
        <v>254</v>
      </c>
      <c r="B4" s="72"/>
      <c r="C4" s="72"/>
      <c r="D4" s="72"/>
      <c r="E4" s="72"/>
      <c r="F4" s="72"/>
      <c r="G4" s="71"/>
      <c r="H4" s="71"/>
      <c r="I4" s="71"/>
    </row>
    <row r="5" spans="1:9" ht="15">
      <c r="A5" s="75" t="str">
        <f>'ფორმა N1'!D5</f>
        <v>მპგ საქართველოსთვის</v>
      </c>
      <c r="B5" s="75"/>
      <c r="C5" s="75"/>
      <c r="D5" s="75"/>
      <c r="E5" s="75"/>
      <c r="F5" s="75"/>
      <c r="G5" s="76"/>
      <c r="H5" s="76"/>
      <c r="I5" s="76"/>
    </row>
    <row r="6" spans="1:9" ht="15">
      <c r="A6" s="72"/>
      <c r="B6" s="72"/>
      <c r="C6" s="72"/>
      <c r="D6" s="72"/>
      <c r="E6" s="72"/>
      <c r="F6" s="72"/>
      <c r="G6" s="71"/>
      <c r="H6" s="71"/>
      <c r="I6" s="71"/>
    </row>
    <row r="7" spans="1:9" ht="15">
      <c r="A7" s="206"/>
      <c r="B7" s="206"/>
      <c r="C7" s="206"/>
      <c r="D7" s="206"/>
      <c r="E7" s="206"/>
      <c r="F7" s="206"/>
      <c r="G7" s="73"/>
      <c r="H7" s="73"/>
      <c r="I7" s="219"/>
    </row>
    <row r="8" spans="1:9" ht="15" customHeight="1">
      <c r="A8" s="591" t="s">
        <v>64</v>
      </c>
      <c r="B8" s="593" t="s">
        <v>309</v>
      </c>
      <c r="C8" s="595" t="s">
        <v>310</v>
      </c>
      <c r="D8" s="595" t="s">
        <v>209</v>
      </c>
      <c r="E8" s="612" t="s">
        <v>413</v>
      </c>
      <c r="F8" s="613"/>
      <c r="G8" s="614"/>
      <c r="H8" s="612" t="s">
        <v>445</v>
      </c>
      <c r="I8" s="614"/>
    </row>
    <row r="9" spans="1:9" ht="25.5">
      <c r="A9" s="592"/>
      <c r="B9" s="594"/>
      <c r="C9" s="596"/>
      <c r="D9" s="596"/>
      <c r="E9" s="259" t="s">
        <v>442</v>
      </c>
      <c r="F9" s="259" t="s">
        <v>443</v>
      </c>
      <c r="G9" s="259" t="s">
        <v>444</v>
      </c>
      <c r="H9" s="260" t="s">
        <v>446</v>
      </c>
      <c r="I9" s="260" t="s">
        <v>447</v>
      </c>
    </row>
    <row r="10" spans="1:9" ht="15">
      <c r="A10" s="216"/>
      <c r="B10" s="217"/>
      <c r="C10" s="93"/>
      <c r="D10" s="93"/>
      <c r="E10" s="93"/>
      <c r="F10" s="93"/>
      <c r="G10" s="93"/>
      <c r="H10" s="4"/>
      <c r="I10" s="4"/>
    </row>
    <row r="11" spans="1:9" ht="15">
      <c r="A11" s="216"/>
      <c r="B11" s="217"/>
      <c r="C11" s="82"/>
      <c r="D11" s="82"/>
      <c r="E11" s="82"/>
      <c r="F11" s="82"/>
      <c r="G11" s="82"/>
      <c r="H11" s="4"/>
      <c r="I11" s="4"/>
    </row>
    <row r="12" spans="1:9" ht="15">
      <c r="A12" s="216"/>
      <c r="B12" s="217"/>
      <c r="C12" s="82"/>
      <c r="D12" s="82"/>
      <c r="E12" s="82"/>
      <c r="F12" s="82"/>
      <c r="G12" s="82"/>
      <c r="H12" s="4"/>
      <c r="I12" s="4"/>
    </row>
    <row r="13" spans="1:9" ht="15">
      <c r="A13" s="216"/>
      <c r="B13" s="217"/>
      <c r="C13" s="82"/>
      <c r="D13" s="82"/>
      <c r="E13" s="82"/>
      <c r="F13" s="82"/>
      <c r="G13" s="82"/>
      <c r="H13" s="4"/>
      <c r="I13" s="4"/>
    </row>
    <row r="14" spans="1:9" ht="15">
      <c r="A14" s="216"/>
      <c r="B14" s="217"/>
      <c r="C14" s="82"/>
      <c r="D14" s="82"/>
      <c r="E14" s="82"/>
      <c r="F14" s="82"/>
      <c r="G14" s="82"/>
      <c r="H14" s="4"/>
      <c r="I14" s="4"/>
    </row>
    <row r="15" spans="1:9" ht="15">
      <c r="A15" s="216"/>
      <c r="B15" s="217"/>
      <c r="C15" s="82"/>
      <c r="D15" s="82"/>
      <c r="E15" s="82"/>
      <c r="F15" s="82"/>
      <c r="G15" s="82"/>
      <c r="H15" s="4"/>
      <c r="I15" s="4"/>
    </row>
    <row r="16" spans="1:9" ht="15">
      <c r="A16" s="216"/>
      <c r="B16" s="217"/>
      <c r="C16" s="82"/>
      <c r="D16" s="82"/>
      <c r="E16" s="82"/>
      <c r="F16" s="82"/>
      <c r="G16" s="82"/>
      <c r="H16" s="4"/>
      <c r="I16" s="4"/>
    </row>
    <row r="17" spans="1:9" ht="15">
      <c r="A17" s="216"/>
      <c r="B17" s="217"/>
      <c r="C17" s="82"/>
      <c r="D17" s="82"/>
      <c r="E17" s="82"/>
      <c r="F17" s="82"/>
      <c r="G17" s="82"/>
      <c r="H17" s="4"/>
      <c r="I17" s="4"/>
    </row>
    <row r="18" spans="1:9" ht="15">
      <c r="A18" s="216"/>
      <c r="B18" s="217"/>
      <c r="C18" s="82"/>
      <c r="D18" s="82"/>
      <c r="E18" s="82"/>
      <c r="F18" s="82"/>
      <c r="G18" s="82"/>
      <c r="H18" s="4"/>
      <c r="I18" s="4"/>
    </row>
    <row r="19" spans="1:9" ht="15">
      <c r="A19" s="216"/>
      <c r="B19" s="217"/>
      <c r="C19" s="82"/>
      <c r="D19" s="82"/>
      <c r="E19" s="82"/>
      <c r="F19" s="82"/>
      <c r="G19" s="82"/>
      <c r="H19" s="4"/>
      <c r="I19" s="4"/>
    </row>
    <row r="20" spans="1:9" ht="15">
      <c r="A20" s="216"/>
      <c r="B20" s="217"/>
      <c r="C20" s="82"/>
      <c r="D20" s="82"/>
      <c r="E20" s="82"/>
      <c r="F20" s="82"/>
      <c r="G20" s="82"/>
      <c r="H20" s="4"/>
      <c r="I20" s="4"/>
    </row>
    <row r="21" spans="1:9" ht="15">
      <c r="A21" s="216"/>
      <c r="B21" s="217"/>
      <c r="C21" s="82"/>
      <c r="D21" s="82"/>
      <c r="E21" s="82"/>
      <c r="F21" s="82"/>
      <c r="G21" s="82"/>
      <c r="H21" s="4"/>
      <c r="I21" s="4"/>
    </row>
    <row r="22" spans="1:9" ht="15">
      <c r="A22" s="216"/>
      <c r="B22" s="217"/>
      <c r="C22" s="82"/>
      <c r="D22" s="82"/>
      <c r="E22" s="82"/>
      <c r="F22" s="82"/>
      <c r="G22" s="82"/>
      <c r="H22" s="4"/>
      <c r="I22" s="4"/>
    </row>
    <row r="23" spans="1:9" ht="15">
      <c r="A23" s="216"/>
      <c r="B23" s="217"/>
      <c r="C23" s="82"/>
      <c r="D23" s="82"/>
      <c r="E23" s="82"/>
      <c r="F23" s="82"/>
      <c r="G23" s="82"/>
      <c r="H23" s="4"/>
      <c r="I23" s="4"/>
    </row>
    <row r="24" spans="1:9" ht="15">
      <c r="A24" s="216"/>
      <c r="B24" s="217"/>
      <c r="C24" s="82"/>
      <c r="D24" s="82"/>
      <c r="E24" s="82"/>
      <c r="F24" s="82"/>
      <c r="G24" s="82"/>
      <c r="H24" s="4"/>
      <c r="I24" s="4"/>
    </row>
    <row r="25" spans="1:9" ht="15">
      <c r="A25" s="216"/>
      <c r="B25" s="217"/>
      <c r="C25" s="82"/>
      <c r="D25" s="82"/>
      <c r="E25" s="82"/>
      <c r="F25" s="82"/>
      <c r="G25" s="82"/>
      <c r="H25" s="4"/>
      <c r="I25" s="4"/>
    </row>
    <row r="26" spans="1:9" ht="15">
      <c r="A26" s="216"/>
      <c r="B26" s="217"/>
      <c r="C26" s="82"/>
      <c r="D26" s="82"/>
      <c r="E26" s="82"/>
      <c r="F26" s="82"/>
      <c r="G26" s="82"/>
      <c r="H26" s="4"/>
      <c r="I26" s="4"/>
    </row>
    <row r="27" spans="1:9" ht="15">
      <c r="A27" s="216"/>
      <c r="B27" s="217"/>
      <c r="C27" s="82"/>
      <c r="D27" s="82"/>
      <c r="E27" s="82"/>
      <c r="F27" s="82"/>
      <c r="G27" s="82"/>
      <c r="H27" s="4"/>
      <c r="I27" s="4"/>
    </row>
    <row r="28" spans="1:9" ht="15">
      <c r="A28" s="216"/>
      <c r="B28" s="217"/>
      <c r="C28" s="82"/>
      <c r="D28" s="82"/>
      <c r="E28" s="82"/>
      <c r="F28" s="82"/>
      <c r="G28" s="82"/>
      <c r="H28" s="4"/>
      <c r="I28" s="4"/>
    </row>
    <row r="29" spans="1:9" ht="15">
      <c r="A29" s="216"/>
      <c r="B29" s="217"/>
      <c r="C29" s="82"/>
      <c r="D29" s="82"/>
      <c r="E29" s="82"/>
      <c r="F29" s="82"/>
      <c r="G29" s="82"/>
      <c r="H29" s="4"/>
      <c r="I29" s="4"/>
    </row>
    <row r="30" spans="1:9" ht="15">
      <c r="A30" s="216"/>
      <c r="B30" s="217"/>
      <c r="C30" s="82"/>
      <c r="D30" s="82"/>
      <c r="E30" s="82"/>
      <c r="F30" s="82"/>
      <c r="G30" s="82"/>
      <c r="H30" s="4"/>
      <c r="I30" s="4"/>
    </row>
    <row r="31" spans="1:9" ht="15">
      <c r="A31" s="216"/>
      <c r="B31" s="217"/>
      <c r="C31" s="82"/>
      <c r="D31" s="82"/>
      <c r="E31" s="82"/>
      <c r="F31" s="82"/>
      <c r="G31" s="82"/>
      <c r="H31" s="4"/>
      <c r="I31" s="4"/>
    </row>
    <row r="32" spans="1:9" ht="15">
      <c r="A32" s="216"/>
      <c r="B32" s="217"/>
      <c r="C32" s="82"/>
      <c r="D32" s="82"/>
      <c r="E32" s="82"/>
      <c r="F32" s="82"/>
      <c r="G32" s="82"/>
      <c r="H32" s="4"/>
      <c r="I32" s="4"/>
    </row>
    <row r="33" spans="1:9" ht="15">
      <c r="A33" s="216"/>
      <c r="B33" s="217"/>
      <c r="C33" s="82"/>
      <c r="D33" s="82"/>
      <c r="E33" s="82"/>
      <c r="F33" s="82"/>
      <c r="G33" s="82"/>
      <c r="H33" s="4"/>
      <c r="I33" s="4"/>
    </row>
    <row r="34" spans="1:9" ht="15">
      <c r="A34" s="216"/>
      <c r="B34" s="218"/>
      <c r="C34" s="94"/>
      <c r="D34" s="94"/>
      <c r="E34" s="94"/>
      <c r="F34" s="94"/>
      <c r="G34" s="94" t="s">
        <v>308</v>
      </c>
      <c r="H34" s="81">
        <f>SUM(H9:H33)</f>
        <v>0</v>
      </c>
      <c r="I34" s="81">
        <f>SUM(I9:I33)</f>
        <v>0</v>
      </c>
    </row>
    <row r="35" spans="1:9" ht="15">
      <c r="A35" s="41"/>
      <c r="B35" s="41"/>
      <c r="C35" s="41"/>
      <c r="D35" s="41"/>
      <c r="E35" s="41"/>
      <c r="F35" s="41"/>
      <c r="G35" s="2"/>
      <c r="H35" s="2"/>
    </row>
    <row r="36" spans="1:9" ht="15">
      <c r="A36" s="611" t="s">
        <v>469</v>
      </c>
      <c r="B36" s="611"/>
      <c r="C36" s="611"/>
      <c r="D36" s="611"/>
      <c r="E36" s="611"/>
      <c r="F36" s="611"/>
      <c r="G36" s="611"/>
      <c r="H36" s="611"/>
      <c r="I36" s="611"/>
    </row>
    <row r="37" spans="1:9" ht="15">
      <c r="A37" s="162"/>
      <c r="B37" s="41"/>
      <c r="C37" s="41"/>
      <c r="D37" s="41"/>
      <c r="E37" s="41"/>
      <c r="F37" s="41"/>
      <c r="G37" s="2"/>
      <c r="H37" s="2"/>
    </row>
    <row r="38" spans="1:9">
      <c r="A38" s="22"/>
      <c r="B38" s="22"/>
      <c r="C38" s="22"/>
      <c r="D38" s="22"/>
      <c r="E38" s="22"/>
      <c r="F38" s="22"/>
      <c r="G38" s="22"/>
      <c r="H38" s="22"/>
    </row>
    <row r="39" spans="1:9" ht="15">
      <c r="A39" s="65"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5"/>
      <c r="B42" s="65" t="s">
        <v>251</v>
      </c>
      <c r="C42" s="65"/>
      <c r="D42" s="65"/>
      <c r="E42" s="65"/>
      <c r="F42" s="65"/>
      <c r="G42" s="2"/>
      <c r="H42" s="12"/>
    </row>
    <row r="43" spans="1:9" ht="15">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F29" sqref="F29"/>
    </sheetView>
  </sheetViews>
  <sheetFormatPr defaultColWidth="9.140625" defaultRowHeight="12.75"/>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c r="A1" s="615" t="s">
        <v>487</v>
      </c>
      <c r="B1" s="615"/>
      <c r="C1" s="615"/>
      <c r="D1" s="615"/>
      <c r="E1" s="615"/>
      <c r="F1" s="615"/>
      <c r="G1" s="577" t="s">
        <v>94</v>
      </c>
      <c r="H1" s="577"/>
    </row>
    <row r="2" spans="1:10" ht="15">
      <c r="A2" s="71" t="s">
        <v>124</v>
      </c>
      <c r="B2" s="70"/>
      <c r="C2" s="72"/>
      <c r="D2" s="72"/>
      <c r="E2" s="72"/>
      <c r="F2" s="72"/>
      <c r="G2" s="575" t="str">
        <f>'ფორმა N1'!M2</f>
        <v>2023 წელი</v>
      </c>
      <c r="H2" s="575"/>
    </row>
    <row r="3" spans="1:10" ht="15">
      <c r="A3" s="71"/>
      <c r="B3" s="71"/>
      <c r="C3" s="71"/>
      <c r="D3" s="71"/>
      <c r="E3" s="71"/>
      <c r="F3" s="71"/>
      <c r="G3" s="207"/>
      <c r="H3" s="207"/>
    </row>
    <row r="4" spans="1:10" ht="15">
      <c r="A4" s="72" t="s">
        <v>254</v>
      </c>
      <c r="B4" s="72"/>
      <c r="C4" s="72"/>
      <c r="D4" s="72"/>
      <c r="E4" s="72"/>
      <c r="F4" s="72"/>
      <c r="G4" s="71"/>
      <c r="H4" s="71"/>
    </row>
    <row r="5" spans="1:10" ht="15">
      <c r="A5" s="75" t="str">
        <f>'ფორმა N1'!D5</f>
        <v>მპგ საქართველოსთვის</v>
      </c>
      <c r="B5" s="75"/>
      <c r="C5" s="75"/>
      <c r="D5" s="75"/>
      <c r="E5" s="75"/>
      <c r="F5" s="75"/>
      <c r="G5" s="76"/>
      <c r="H5" s="76"/>
    </row>
    <row r="6" spans="1:10" ht="15">
      <c r="A6" s="72"/>
      <c r="B6" s="72"/>
      <c r="C6" s="72"/>
      <c r="D6" s="72"/>
      <c r="E6" s="72"/>
      <c r="F6" s="72"/>
      <c r="G6" s="71"/>
      <c r="H6" s="71"/>
    </row>
    <row r="7" spans="1:10" ht="15">
      <c r="A7" s="206"/>
      <c r="B7" s="206"/>
      <c r="C7" s="206"/>
      <c r="D7" s="206"/>
      <c r="E7" s="206"/>
      <c r="F7" s="206"/>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98" t="s">
        <v>470</v>
      </c>
      <c r="B36" s="598"/>
      <c r="C36" s="598"/>
      <c r="D36" s="598"/>
      <c r="E36" s="598"/>
      <c r="F36" s="598"/>
      <c r="G36" s="598"/>
      <c r="H36" s="598"/>
      <c r="I36" s="145"/>
    </row>
    <row r="37" spans="1:9" ht="15">
      <c r="A37" s="169"/>
      <c r="B37" s="169"/>
      <c r="C37" s="168"/>
      <c r="D37" s="168"/>
      <c r="E37" s="168"/>
      <c r="F37" s="168"/>
      <c r="G37" s="168"/>
      <c r="H37" s="145"/>
      <c r="I37" s="145"/>
    </row>
    <row r="38" spans="1:9" ht="15">
      <c r="A38" s="169"/>
      <c r="B38" s="169"/>
      <c r="C38" s="145"/>
      <c r="D38" s="145"/>
      <c r="E38" s="145"/>
      <c r="F38" s="145"/>
      <c r="G38" s="145"/>
      <c r="H38" s="145"/>
      <c r="I38" s="145"/>
    </row>
    <row r="39" spans="1:9">
      <c r="A39" s="167"/>
      <c r="B39" s="167"/>
      <c r="C39" s="167"/>
      <c r="D39" s="167"/>
      <c r="E39" s="167"/>
      <c r="F39" s="167"/>
      <c r="G39" s="167"/>
      <c r="H39" s="167"/>
      <c r="I39" s="167"/>
    </row>
    <row r="40" spans="1:9" ht="15">
      <c r="A40" s="150" t="s">
        <v>93</v>
      </c>
      <c r="B40" s="150"/>
      <c r="C40" s="145"/>
      <c r="D40" s="145"/>
      <c r="E40" s="145"/>
      <c r="F40" s="145"/>
      <c r="G40" s="145"/>
      <c r="H40" s="145"/>
      <c r="I40" s="145"/>
    </row>
    <row r="41" spans="1:9" ht="15">
      <c r="A41" s="145"/>
      <c r="B41" s="145"/>
      <c r="C41" s="145"/>
      <c r="D41" s="145"/>
      <c r="E41" s="145"/>
      <c r="F41" s="145"/>
      <c r="G41" s="145"/>
      <c r="H41" s="145"/>
      <c r="I41" s="145"/>
    </row>
    <row r="42" spans="1:9" ht="15">
      <c r="A42" s="145"/>
      <c r="B42" s="145"/>
      <c r="C42" s="145"/>
      <c r="D42" s="145"/>
      <c r="E42" s="145"/>
      <c r="F42" s="145"/>
      <c r="G42" s="145"/>
      <c r="H42" s="145"/>
      <c r="I42" s="151"/>
    </row>
    <row r="43" spans="1:9" ht="15">
      <c r="A43" s="150"/>
      <c r="B43" s="150"/>
      <c r="C43" s="150" t="s">
        <v>370</v>
      </c>
      <c r="D43" s="150"/>
      <c r="E43" s="168"/>
      <c r="F43" s="150"/>
      <c r="G43" s="150"/>
      <c r="H43" s="145"/>
      <c r="I43" s="151"/>
    </row>
    <row r="44" spans="1:9" ht="15">
      <c r="A44" s="145"/>
      <c r="B44" s="145"/>
      <c r="C44" s="145" t="s">
        <v>250</v>
      </c>
      <c r="D44" s="145"/>
      <c r="E44" s="145"/>
      <c r="F44" s="145"/>
      <c r="G44" s="145"/>
      <c r="H44" s="145"/>
      <c r="I44" s="151"/>
    </row>
    <row r="45" spans="1:9">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J28" sqref="J28"/>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602" t="s">
        <v>389</v>
      </c>
      <c r="B2" s="602"/>
      <c r="C2" s="602"/>
      <c r="D2" s="602"/>
      <c r="E2" s="264"/>
      <c r="F2" s="72"/>
      <c r="G2" s="72"/>
      <c r="H2" s="72"/>
      <c r="I2" s="72"/>
      <c r="J2" s="267"/>
      <c r="K2" s="266"/>
      <c r="L2" s="266" t="s">
        <v>94</v>
      </c>
    </row>
    <row r="3" spans="1:12" ht="15">
      <c r="A3" s="71" t="s">
        <v>124</v>
      </c>
      <c r="B3" s="70"/>
      <c r="C3" s="72"/>
      <c r="D3" s="72"/>
      <c r="E3" s="72"/>
      <c r="F3" s="72"/>
      <c r="G3" s="72"/>
      <c r="H3" s="72"/>
      <c r="I3" s="72"/>
      <c r="J3" s="267"/>
      <c r="K3" s="575" t="str">
        <f>'ფორმა N1'!M2</f>
        <v>2023 წელი</v>
      </c>
      <c r="L3" s="575"/>
    </row>
    <row r="4" spans="1:12" ht="15">
      <c r="A4" s="71"/>
      <c r="B4" s="71"/>
      <c r="C4" s="70"/>
      <c r="D4" s="70"/>
      <c r="E4" s="70"/>
      <c r="F4" s="70"/>
      <c r="G4" s="70"/>
      <c r="H4" s="70"/>
      <c r="I4" s="70"/>
      <c r="J4" s="267"/>
      <c r="K4" s="267"/>
      <c r="L4" s="267"/>
    </row>
    <row r="5" spans="1:12" ht="15">
      <c r="A5" s="72" t="s">
        <v>254</v>
      </c>
      <c r="B5" s="72"/>
      <c r="C5" s="72"/>
      <c r="D5" s="72"/>
      <c r="E5" s="72"/>
      <c r="F5" s="72"/>
      <c r="G5" s="72"/>
      <c r="H5" s="72"/>
      <c r="I5" s="72"/>
      <c r="J5" s="71"/>
      <c r="K5" s="71"/>
      <c r="L5" s="71"/>
    </row>
    <row r="6" spans="1:12" ht="15">
      <c r="A6" s="75" t="str">
        <f>'ფორმა N1'!D5</f>
        <v>მპგ საქართველოსთვის</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62"/>
      <c r="B8" s="262"/>
      <c r="C8" s="262"/>
      <c r="D8" s="262"/>
      <c r="E8" s="262"/>
      <c r="F8" s="262"/>
      <c r="G8" s="262"/>
      <c r="H8" s="262"/>
      <c r="I8" s="262"/>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50"/>
      <c r="C10" s="93"/>
      <c r="D10" s="93"/>
      <c r="E10" s="93"/>
      <c r="F10" s="93"/>
      <c r="G10" s="93"/>
      <c r="H10" s="93"/>
      <c r="I10" s="93"/>
      <c r="J10" s="4"/>
      <c r="K10" s="4"/>
      <c r="L10" s="93"/>
    </row>
    <row r="11" spans="1:12" ht="15">
      <c r="A11" s="93">
        <v>2</v>
      </c>
      <c r="B11" s="350"/>
      <c r="C11" s="93"/>
      <c r="D11" s="93"/>
      <c r="E11" s="93"/>
      <c r="F11" s="93"/>
      <c r="G11" s="93"/>
      <c r="H11" s="93"/>
      <c r="I11" s="93"/>
      <c r="J11" s="4"/>
      <c r="K11" s="4"/>
      <c r="L11" s="93"/>
    </row>
    <row r="12" spans="1:12" ht="15">
      <c r="A12" s="93">
        <v>3</v>
      </c>
      <c r="B12" s="350"/>
      <c r="C12" s="82"/>
      <c r="D12" s="82"/>
      <c r="E12" s="82"/>
      <c r="F12" s="82"/>
      <c r="G12" s="82"/>
      <c r="H12" s="82"/>
      <c r="I12" s="82"/>
      <c r="J12" s="4"/>
      <c r="K12" s="4"/>
      <c r="L12" s="82"/>
    </row>
    <row r="13" spans="1:12" ht="15">
      <c r="A13" s="93">
        <v>4</v>
      </c>
      <c r="B13" s="350"/>
      <c r="C13" s="82"/>
      <c r="D13" s="82"/>
      <c r="E13" s="82"/>
      <c r="F13" s="82"/>
      <c r="G13" s="82"/>
      <c r="H13" s="82"/>
      <c r="I13" s="82"/>
      <c r="J13" s="4"/>
      <c r="K13" s="4"/>
      <c r="L13" s="82"/>
    </row>
    <row r="14" spans="1:12" ht="15">
      <c r="A14" s="93">
        <v>5</v>
      </c>
      <c r="B14" s="350"/>
      <c r="C14" s="82"/>
      <c r="D14" s="82"/>
      <c r="E14" s="82"/>
      <c r="F14" s="82"/>
      <c r="G14" s="82"/>
      <c r="H14" s="82"/>
      <c r="I14" s="82"/>
      <c r="J14" s="4"/>
      <c r="K14" s="4"/>
      <c r="L14" s="82"/>
    </row>
    <row r="15" spans="1:12" ht="15">
      <c r="A15" s="93">
        <v>6</v>
      </c>
      <c r="B15" s="350"/>
      <c r="C15" s="82"/>
      <c r="D15" s="82"/>
      <c r="E15" s="82"/>
      <c r="F15" s="82"/>
      <c r="G15" s="82"/>
      <c r="H15" s="82"/>
      <c r="I15" s="82"/>
      <c r="J15" s="4"/>
      <c r="K15" s="4"/>
      <c r="L15" s="82"/>
    </row>
    <row r="16" spans="1:12" ht="15">
      <c r="A16" s="93">
        <v>7</v>
      </c>
      <c r="B16" s="350"/>
      <c r="C16" s="82"/>
      <c r="D16" s="82"/>
      <c r="E16" s="82"/>
      <c r="F16" s="82"/>
      <c r="G16" s="82"/>
      <c r="H16" s="82"/>
      <c r="I16" s="82"/>
      <c r="J16" s="4"/>
      <c r="K16" s="4"/>
      <c r="L16" s="82"/>
    </row>
    <row r="17" spans="1:12" ht="15">
      <c r="A17" s="93">
        <v>8</v>
      </c>
      <c r="B17" s="350"/>
      <c r="C17" s="82"/>
      <c r="D17" s="82"/>
      <c r="E17" s="82"/>
      <c r="F17" s="82"/>
      <c r="G17" s="82"/>
      <c r="H17" s="82"/>
      <c r="I17" s="82"/>
      <c r="J17" s="4"/>
      <c r="K17" s="4"/>
      <c r="L17" s="82"/>
    </row>
    <row r="18" spans="1:12" ht="15">
      <c r="A18" s="93">
        <v>9</v>
      </c>
      <c r="B18" s="350"/>
      <c r="C18" s="82"/>
      <c r="D18" s="82"/>
      <c r="E18" s="82"/>
      <c r="F18" s="82"/>
      <c r="G18" s="82"/>
      <c r="H18" s="82"/>
      <c r="I18" s="82"/>
      <c r="J18" s="4"/>
      <c r="K18" s="4"/>
      <c r="L18" s="82"/>
    </row>
    <row r="19" spans="1:12" ht="15">
      <c r="A19" s="93">
        <v>10</v>
      </c>
      <c r="B19" s="350"/>
      <c r="C19" s="82"/>
      <c r="D19" s="82"/>
      <c r="E19" s="82"/>
      <c r="F19" s="82"/>
      <c r="G19" s="82"/>
      <c r="H19" s="82"/>
      <c r="I19" s="82"/>
      <c r="J19" s="4"/>
      <c r="K19" s="4"/>
      <c r="L19" s="82"/>
    </row>
    <row r="20" spans="1:12" ht="15">
      <c r="A20" s="93">
        <v>11</v>
      </c>
      <c r="B20" s="350"/>
      <c r="C20" s="82"/>
      <c r="D20" s="82"/>
      <c r="E20" s="82"/>
      <c r="F20" s="82"/>
      <c r="G20" s="82"/>
      <c r="H20" s="82"/>
      <c r="I20" s="82"/>
      <c r="J20" s="4"/>
      <c r="K20" s="4"/>
      <c r="L20" s="82"/>
    </row>
    <row r="21" spans="1:12" ht="15">
      <c r="A21" s="93">
        <v>12</v>
      </c>
      <c r="B21" s="350"/>
      <c r="C21" s="82"/>
      <c r="D21" s="82"/>
      <c r="E21" s="82"/>
      <c r="F21" s="82"/>
      <c r="G21" s="82"/>
      <c r="H21" s="82"/>
      <c r="I21" s="82"/>
      <c r="J21" s="4"/>
      <c r="K21" s="4"/>
      <c r="L21" s="82"/>
    </row>
    <row r="22" spans="1:12" ht="15">
      <c r="A22" s="93">
        <v>13</v>
      </c>
      <c r="B22" s="350"/>
      <c r="C22" s="82"/>
      <c r="D22" s="82"/>
      <c r="E22" s="82"/>
      <c r="F22" s="82"/>
      <c r="G22" s="82"/>
      <c r="H22" s="82"/>
      <c r="I22" s="82"/>
      <c r="J22" s="4"/>
      <c r="K22" s="4"/>
      <c r="L22" s="82"/>
    </row>
    <row r="23" spans="1:12" ht="15">
      <c r="A23" s="93">
        <v>14</v>
      </c>
      <c r="B23" s="350"/>
      <c r="C23" s="82"/>
      <c r="D23" s="82"/>
      <c r="E23" s="82"/>
      <c r="F23" s="82"/>
      <c r="G23" s="82"/>
      <c r="H23" s="82"/>
      <c r="I23" s="82"/>
      <c r="J23" s="4"/>
      <c r="K23" s="4"/>
      <c r="L23" s="82"/>
    </row>
    <row r="24" spans="1:12" ht="15">
      <c r="A24" s="93">
        <v>15</v>
      </c>
      <c r="B24" s="350"/>
      <c r="C24" s="82"/>
      <c r="D24" s="82"/>
      <c r="E24" s="82"/>
      <c r="F24" s="82"/>
      <c r="G24" s="82"/>
      <c r="H24" s="82"/>
      <c r="I24" s="82"/>
      <c r="J24" s="4"/>
      <c r="K24" s="4"/>
      <c r="L24" s="82"/>
    </row>
    <row r="25" spans="1:12" ht="15">
      <c r="A25" s="93">
        <v>16</v>
      </c>
      <c r="B25" s="350"/>
      <c r="C25" s="82"/>
      <c r="D25" s="82"/>
      <c r="E25" s="82"/>
      <c r="F25" s="82"/>
      <c r="G25" s="82"/>
      <c r="H25" s="82"/>
      <c r="I25" s="82"/>
      <c r="J25" s="4"/>
      <c r="K25" s="4"/>
      <c r="L25" s="82"/>
    </row>
    <row r="26" spans="1:12" ht="15">
      <c r="A26" s="93">
        <v>17</v>
      </c>
      <c r="B26" s="350"/>
      <c r="C26" s="82"/>
      <c r="D26" s="82"/>
      <c r="E26" s="82"/>
      <c r="F26" s="82"/>
      <c r="G26" s="82"/>
      <c r="H26" s="82"/>
      <c r="I26" s="82"/>
      <c r="J26" s="4"/>
      <c r="K26" s="4"/>
      <c r="L26" s="82"/>
    </row>
    <row r="27" spans="1:12" ht="15">
      <c r="A27" s="93">
        <v>18</v>
      </c>
      <c r="B27" s="350"/>
      <c r="C27" s="82"/>
      <c r="D27" s="82"/>
      <c r="E27" s="82"/>
      <c r="F27" s="82"/>
      <c r="G27" s="82"/>
      <c r="H27" s="82"/>
      <c r="I27" s="82"/>
      <c r="J27" s="4"/>
      <c r="K27" s="4"/>
      <c r="L27" s="82"/>
    </row>
    <row r="28" spans="1:12" ht="15">
      <c r="A28" s="93">
        <v>19</v>
      </c>
      <c r="B28" s="350"/>
      <c r="C28" s="82"/>
      <c r="D28" s="82"/>
      <c r="E28" s="82"/>
      <c r="F28" s="82"/>
      <c r="G28" s="82"/>
      <c r="H28" s="82"/>
      <c r="I28" s="82"/>
      <c r="J28" s="4"/>
      <c r="K28" s="4"/>
      <c r="L28" s="82"/>
    </row>
    <row r="29" spans="1:12" ht="15">
      <c r="A29" s="93">
        <v>20</v>
      </c>
      <c r="B29" s="350"/>
      <c r="C29" s="82"/>
      <c r="D29" s="82"/>
      <c r="E29" s="82"/>
      <c r="F29" s="82"/>
      <c r="G29" s="82"/>
      <c r="H29" s="82"/>
      <c r="I29" s="82"/>
      <c r="J29" s="4"/>
      <c r="K29" s="4"/>
      <c r="L29" s="82"/>
    </row>
    <row r="30" spans="1:12" ht="15">
      <c r="A30" s="93">
        <v>21</v>
      </c>
      <c r="B30" s="350"/>
      <c r="C30" s="82"/>
      <c r="D30" s="82"/>
      <c r="E30" s="82"/>
      <c r="F30" s="82"/>
      <c r="G30" s="82"/>
      <c r="H30" s="82"/>
      <c r="I30" s="82"/>
      <c r="J30" s="4"/>
      <c r="K30" s="4"/>
      <c r="L30" s="82"/>
    </row>
    <row r="31" spans="1:12" ht="15">
      <c r="A31" s="93">
        <v>22</v>
      </c>
      <c r="B31" s="350"/>
      <c r="C31" s="82"/>
      <c r="D31" s="82"/>
      <c r="E31" s="82"/>
      <c r="F31" s="82"/>
      <c r="G31" s="82"/>
      <c r="H31" s="82"/>
      <c r="I31" s="82"/>
      <c r="J31" s="4"/>
      <c r="K31" s="4"/>
      <c r="L31" s="82"/>
    </row>
    <row r="32" spans="1:12" ht="15">
      <c r="A32" s="93">
        <v>23</v>
      </c>
      <c r="B32" s="350"/>
      <c r="C32" s="82"/>
      <c r="D32" s="82"/>
      <c r="E32" s="82"/>
      <c r="F32" s="82"/>
      <c r="G32" s="82"/>
      <c r="H32" s="82"/>
      <c r="I32" s="82"/>
      <c r="J32" s="4"/>
      <c r="K32" s="4"/>
      <c r="L32" s="82"/>
    </row>
    <row r="33" spans="1:12" ht="15">
      <c r="A33" s="93">
        <v>24</v>
      </c>
      <c r="B33" s="350"/>
      <c r="C33" s="82"/>
      <c r="D33" s="82"/>
      <c r="E33" s="82"/>
      <c r="F33" s="82"/>
      <c r="G33" s="82"/>
      <c r="H33" s="82"/>
      <c r="I33" s="82"/>
      <c r="J33" s="4"/>
      <c r="K33" s="4"/>
      <c r="L33" s="82"/>
    </row>
    <row r="34" spans="1:12" ht="15">
      <c r="A34" s="82" t="s">
        <v>256</v>
      </c>
      <c r="B34" s="350"/>
      <c r="C34" s="82"/>
      <c r="D34" s="82"/>
      <c r="E34" s="82"/>
      <c r="F34" s="82"/>
      <c r="G34" s="82"/>
      <c r="H34" s="82"/>
      <c r="I34" s="82"/>
      <c r="J34" s="4"/>
      <c r="K34" s="4"/>
      <c r="L34" s="82"/>
    </row>
    <row r="35" spans="1:12" ht="15">
      <c r="A35" s="82"/>
      <c r="B35" s="350"/>
      <c r="C35" s="94"/>
      <c r="D35" s="94"/>
      <c r="E35" s="94"/>
      <c r="F35" s="94"/>
      <c r="G35" s="82"/>
      <c r="H35" s="82"/>
      <c r="I35" s="82"/>
      <c r="J35" s="82" t="s">
        <v>399</v>
      </c>
      <c r="K35" s="81">
        <f>SUM(K10:K34)</f>
        <v>0</v>
      </c>
      <c r="L35" s="82"/>
    </row>
    <row r="36" spans="1:12" ht="15">
      <c r="A36" s="168"/>
      <c r="B36" s="168"/>
      <c r="C36" s="168"/>
      <c r="D36" s="168"/>
      <c r="E36" s="168"/>
      <c r="F36" s="168"/>
      <c r="G36" s="168"/>
      <c r="H36" s="168"/>
      <c r="I36" s="168"/>
      <c r="J36" s="168"/>
      <c r="K36" s="145"/>
    </row>
    <row r="37" spans="1:12" ht="26.25" customHeight="1">
      <c r="A37" s="607" t="s">
        <v>500</v>
      </c>
      <c r="B37" s="607"/>
      <c r="C37" s="607"/>
      <c r="D37" s="607"/>
      <c r="E37" s="607"/>
      <c r="F37" s="607"/>
      <c r="G37" s="607"/>
      <c r="H37" s="607"/>
      <c r="I37" s="607"/>
      <c r="J37" s="607"/>
      <c r="K37" s="607"/>
      <c r="L37" s="607"/>
    </row>
    <row r="38" spans="1:12" ht="15">
      <c r="A38" s="599" t="s">
        <v>462</v>
      </c>
      <c r="B38" s="599"/>
      <c r="C38" s="599"/>
      <c r="D38" s="599"/>
      <c r="E38" s="599"/>
      <c r="F38" s="599"/>
      <c r="G38" s="599"/>
      <c r="H38" s="599"/>
      <c r="I38" s="599"/>
      <c r="J38" s="599"/>
      <c r="K38" s="599"/>
      <c r="L38" s="599"/>
    </row>
    <row r="39" spans="1:12" ht="15">
      <c r="A39" s="599" t="s">
        <v>482</v>
      </c>
      <c r="B39" s="599"/>
      <c r="C39" s="599"/>
      <c r="D39" s="599"/>
      <c r="E39" s="599"/>
      <c r="F39" s="599"/>
      <c r="G39" s="599"/>
      <c r="H39" s="599"/>
      <c r="I39" s="599"/>
      <c r="J39" s="599"/>
      <c r="K39" s="599"/>
      <c r="L39" s="599"/>
    </row>
    <row r="40" spans="1:12" ht="15">
      <c r="A40" s="599" t="s">
        <v>471</v>
      </c>
      <c r="B40" s="599"/>
      <c r="C40" s="599"/>
      <c r="D40" s="599"/>
      <c r="E40" s="599"/>
      <c r="F40" s="599"/>
      <c r="G40" s="599"/>
      <c r="H40" s="599"/>
      <c r="I40" s="599"/>
      <c r="J40" s="599"/>
      <c r="K40" s="599"/>
      <c r="L40" s="599"/>
    </row>
    <row r="41" spans="1:12" ht="34.5" customHeight="1">
      <c r="A41" s="600" t="s">
        <v>464</v>
      </c>
      <c r="B41" s="600"/>
      <c r="C41" s="600"/>
      <c r="D41" s="600"/>
      <c r="E41" s="600"/>
      <c r="F41" s="600"/>
      <c r="G41" s="600"/>
      <c r="H41" s="600"/>
      <c r="I41" s="600"/>
      <c r="J41" s="600"/>
      <c r="K41" s="600"/>
      <c r="L41" s="600"/>
    </row>
    <row r="42" spans="1:12" s="299" customFormat="1" ht="15" customHeight="1">
      <c r="A42" s="616"/>
      <c r="B42" s="616"/>
      <c r="C42" s="616"/>
      <c r="D42" s="616"/>
      <c r="E42" s="616"/>
      <c r="F42" s="616"/>
      <c r="G42" s="616"/>
      <c r="H42" s="616"/>
      <c r="I42" s="616"/>
      <c r="J42" s="616"/>
      <c r="K42" s="616"/>
      <c r="L42" s="616"/>
    </row>
    <row r="43" spans="1:12" ht="15">
      <c r="A43" s="603" t="s">
        <v>93</v>
      </c>
      <c r="B43" s="603"/>
      <c r="C43" s="351"/>
      <c r="D43" s="352"/>
      <c r="E43" s="352"/>
      <c r="F43" s="351"/>
      <c r="G43" s="351"/>
      <c r="H43" s="351"/>
      <c r="I43" s="351"/>
      <c r="J43" s="351"/>
      <c r="K43" s="145"/>
    </row>
    <row r="44" spans="1:12" ht="15">
      <c r="A44" s="351"/>
      <c r="B44" s="352"/>
      <c r="C44" s="351"/>
      <c r="D44" s="352"/>
      <c r="E44" s="352"/>
      <c r="F44" s="351"/>
      <c r="G44" s="351"/>
      <c r="H44" s="351"/>
      <c r="I44" s="351"/>
      <c r="J44" s="353"/>
      <c r="K44" s="145"/>
    </row>
    <row r="45" spans="1:12" ht="15">
      <c r="A45" s="351"/>
      <c r="B45" s="352"/>
      <c r="C45" s="604" t="s">
        <v>248</v>
      </c>
      <c r="D45" s="604"/>
      <c r="E45" s="354"/>
      <c r="F45" s="355"/>
      <c r="G45" s="605" t="s">
        <v>400</v>
      </c>
      <c r="H45" s="605"/>
      <c r="I45" s="605"/>
      <c r="J45" s="356"/>
      <c r="K45" s="145"/>
    </row>
    <row r="46" spans="1:12" ht="15">
      <c r="A46" s="351"/>
      <c r="B46" s="352"/>
      <c r="C46" s="351"/>
      <c r="D46" s="352"/>
      <c r="E46" s="352"/>
      <c r="F46" s="351"/>
      <c r="G46" s="606"/>
      <c r="H46" s="606"/>
      <c r="I46" s="606"/>
      <c r="J46" s="356"/>
      <c r="K46" s="145"/>
    </row>
    <row r="47" spans="1:12" ht="15">
      <c r="A47" s="351"/>
      <c r="B47" s="352"/>
      <c r="C47" s="601" t="s">
        <v>123</v>
      </c>
      <c r="D47" s="601"/>
      <c r="E47" s="354"/>
      <c r="F47" s="355"/>
      <c r="G47" s="351"/>
      <c r="H47" s="351"/>
      <c r="I47" s="351"/>
      <c r="J47" s="351"/>
      <c r="K47" s="145"/>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1"/>
  <sheetViews>
    <sheetView showGridLines="0" view="pageBreakPreview" topLeftCell="A19" zoomScale="80" zoomScaleNormal="100" zoomScaleSheetLayoutView="80" workbookViewId="0">
      <selection activeCell="B59" sqref="B59"/>
    </sheetView>
  </sheetViews>
  <sheetFormatPr defaultColWidth="9.140625" defaultRowHeight="15"/>
  <cols>
    <col min="1" max="1" width="12.85546875" style="27" customWidth="1"/>
    <col min="2" max="2" width="52.85546875" style="26" customWidth="1"/>
    <col min="3" max="4" width="14.85546875" style="2" customWidth="1"/>
    <col min="5" max="5" width="0.85546875" style="2" customWidth="1"/>
    <col min="6" max="16384" width="9.140625" style="2"/>
  </cols>
  <sheetData>
    <row r="1" spans="1:5">
      <c r="A1" s="70" t="s">
        <v>499</v>
      </c>
      <c r="B1" s="113"/>
      <c r="C1" s="617" t="s">
        <v>182</v>
      </c>
      <c r="D1" s="617"/>
      <c r="E1" s="99"/>
    </row>
    <row r="2" spans="1:5">
      <c r="A2" s="71" t="s">
        <v>124</v>
      </c>
      <c r="B2" s="113"/>
      <c r="C2" s="72"/>
      <c r="D2" s="166" t="str">
        <f>'ფორმა N1'!M2</f>
        <v>2023 წელი</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t="str">
        <f>'ფორმა N1'!D5</f>
        <v>მპგ საქართველოსთვის</v>
      </c>
      <c r="B5" s="112"/>
      <c r="C5" s="112"/>
      <c r="D5" s="56"/>
      <c r="E5" s="102"/>
    </row>
    <row r="6" spans="1:5">
      <c r="A6" s="72"/>
      <c r="B6" s="71"/>
      <c r="C6" s="71"/>
      <c r="D6" s="71"/>
      <c r="E6" s="102"/>
    </row>
    <row r="7" spans="1:5">
      <c r="A7" s="107"/>
      <c r="B7" s="114"/>
      <c r="C7" s="115"/>
      <c r="D7" s="115"/>
      <c r="E7" s="99"/>
    </row>
    <row r="8" spans="1:5" ht="45">
      <c r="A8" s="116" t="s">
        <v>97</v>
      </c>
      <c r="B8" s="116" t="s">
        <v>174</v>
      </c>
      <c r="C8" s="116" t="s">
        <v>282</v>
      </c>
      <c r="D8" s="116" t="s">
        <v>238</v>
      </c>
      <c r="E8" s="99"/>
    </row>
    <row r="9" spans="1:5">
      <c r="A9" s="46"/>
      <c r="B9" s="47"/>
      <c r="C9" s="140"/>
      <c r="D9" s="140"/>
      <c r="E9" s="99"/>
    </row>
    <row r="10" spans="1:5">
      <c r="A10" s="48" t="s">
        <v>175</v>
      </c>
      <c r="B10" s="49"/>
      <c r="C10" s="117">
        <v>110569.09000000003</v>
      </c>
      <c r="D10" s="117">
        <f>SUM(D11,D33)</f>
        <v>55274.36</v>
      </c>
      <c r="E10" s="99"/>
    </row>
    <row r="11" spans="1:5">
      <c r="A11" s="50" t="s">
        <v>176</v>
      </c>
      <c r="B11" s="51"/>
      <c r="C11" s="80">
        <v>26.290000000037253</v>
      </c>
      <c r="D11" s="80">
        <f>SUM(D12:D32)</f>
        <v>3.56</v>
      </c>
      <c r="E11" s="99"/>
    </row>
    <row r="12" spans="1:5">
      <c r="A12" s="54">
        <v>1110</v>
      </c>
      <c r="B12" s="53" t="s">
        <v>126</v>
      </c>
      <c r="C12" s="8"/>
      <c r="D12" s="8"/>
      <c r="E12" s="99"/>
    </row>
    <row r="13" spans="1:5">
      <c r="A13" s="54">
        <v>1120</v>
      </c>
      <c r="B13" s="53" t="s">
        <v>127</v>
      </c>
      <c r="C13" s="8"/>
      <c r="D13" s="8"/>
      <c r="E13" s="99"/>
    </row>
    <row r="14" spans="1:5">
      <c r="A14" s="54">
        <v>1211</v>
      </c>
      <c r="B14" s="53" t="s">
        <v>128</v>
      </c>
      <c r="C14" s="8">
        <v>48.23</v>
      </c>
      <c r="D14" s="8">
        <v>3.56</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c r="D26" s="8"/>
      <c r="E26" s="99"/>
    </row>
    <row r="27" spans="1:5">
      <c r="A27" s="54">
        <v>1441</v>
      </c>
      <c r="B27" s="53" t="s">
        <v>141</v>
      </c>
      <c r="C27" s="8"/>
      <c r="D27" s="8"/>
      <c r="E27" s="99"/>
    </row>
    <row r="28" spans="1:5">
      <c r="A28" s="54">
        <v>1442</v>
      </c>
      <c r="B28" s="53" t="s">
        <v>142</v>
      </c>
      <c r="C28" s="8"/>
      <c r="D28" s="8"/>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ht="14.45" customHeight="1">
      <c r="A32" s="54">
        <v>1446</v>
      </c>
      <c r="B32" s="53" t="s">
        <v>146</v>
      </c>
      <c r="C32" s="8"/>
      <c r="D32" s="8"/>
      <c r="E32" s="99"/>
    </row>
    <row r="33" spans="1:5">
      <c r="A33" s="55" t="s">
        <v>177</v>
      </c>
      <c r="B33" s="53"/>
      <c r="C33" s="80">
        <v>110542.79999999999</v>
      </c>
      <c r="D33" s="80">
        <f>'ფორმა N8'!J16</f>
        <v>55270.8</v>
      </c>
      <c r="E33" s="99"/>
    </row>
    <row r="34" spans="1:5">
      <c r="A34" s="54">
        <v>2110</v>
      </c>
      <c r="B34" s="53" t="s">
        <v>86</v>
      </c>
      <c r="C34" s="8"/>
      <c r="D34" s="8"/>
      <c r="E34" s="99"/>
    </row>
    <row r="35" spans="1:5">
      <c r="A35" s="54">
        <v>2120</v>
      </c>
      <c r="B35" s="53" t="s">
        <v>147</v>
      </c>
      <c r="C35" s="8">
        <v>82906.8</v>
      </c>
      <c r="D35" s="8">
        <f>'ფორმა N8'!J14</f>
        <v>55270.8</v>
      </c>
      <c r="E35" s="99"/>
    </row>
    <row r="36" spans="1:5">
      <c r="A36" s="54">
        <v>2130</v>
      </c>
      <c r="B36" s="53" t="s">
        <v>87</v>
      </c>
      <c r="C36" s="8"/>
      <c r="D36" s="8"/>
      <c r="E36" s="99"/>
    </row>
    <row r="37" spans="1:5">
      <c r="A37" s="54">
        <v>2140</v>
      </c>
      <c r="B37" s="53" t="s">
        <v>358</v>
      </c>
      <c r="C37" s="8"/>
      <c r="D37" s="8"/>
      <c r="E37" s="99"/>
    </row>
    <row r="38" spans="1:5">
      <c r="A38" s="54">
        <v>2150</v>
      </c>
      <c r="B38" s="53" t="s">
        <v>361</v>
      </c>
      <c r="C38" s="8"/>
      <c r="D38" s="8"/>
      <c r="E38" s="99"/>
    </row>
    <row r="39" spans="1:5">
      <c r="A39" s="54">
        <v>2220</v>
      </c>
      <c r="B39" s="53" t="s">
        <v>88</v>
      </c>
      <c r="C39" s="8"/>
      <c r="D39" s="8"/>
      <c r="E39" s="99"/>
    </row>
    <row r="40" spans="1:5">
      <c r="A40" s="54">
        <v>2300</v>
      </c>
      <c r="B40" s="53" t="s">
        <v>148</v>
      </c>
      <c r="C40" s="8"/>
      <c r="D40" s="8"/>
      <c r="E40" s="99"/>
    </row>
    <row r="41" spans="1:5">
      <c r="A41" s="54">
        <v>2400</v>
      </c>
      <c r="B41" s="53" t="s">
        <v>149</v>
      </c>
      <c r="C41" s="8"/>
      <c r="D41" s="8"/>
      <c r="E41" s="99"/>
    </row>
    <row r="42" spans="1:5">
      <c r="A42" s="52" t="s">
        <v>181</v>
      </c>
      <c r="B42" s="53"/>
      <c r="C42" s="80">
        <v>110569.09000000003</v>
      </c>
      <c r="D42" s="80">
        <f>D43+D62+D49+D50</f>
        <v>55274.360000000015</v>
      </c>
      <c r="E42" s="99"/>
    </row>
    <row r="43" spans="1:5">
      <c r="A43" s="55" t="s">
        <v>178</v>
      </c>
      <c r="B43" s="53"/>
      <c r="C43" s="80">
        <v>503899.38</v>
      </c>
      <c r="D43" s="80">
        <f>641032.87-213.52-63234.7</f>
        <v>577584.65</v>
      </c>
      <c r="E43" s="99"/>
    </row>
    <row r="44" spans="1:5">
      <c r="A44" s="54">
        <v>3100</v>
      </c>
      <c r="B44" s="53" t="s">
        <v>150</v>
      </c>
      <c r="C44" s="8"/>
      <c r="D44" s="8"/>
      <c r="E44" s="99"/>
    </row>
    <row r="45" spans="1:5">
      <c r="A45" s="54">
        <v>3210</v>
      </c>
      <c r="B45" s="53" t="s">
        <v>151</v>
      </c>
      <c r="C45" s="8"/>
      <c r="D45" s="479"/>
      <c r="E45" s="99"/>
    </row>
    <row r="46" spans="1:5">
      <c r="A46" s="54">
        <v>3221</v>
      </c>
      <c r="B46" s="53" t="s">
        <v>152</v>
      </c>
      <c r="C46" s="8"/>
      <c r="D46" s="8"/>
      <c r="E46" s="99"/>
    </row>
    <row r="47" spans="1:5">
      <c r="A47" s="54">
        <v>3222</v>
      </c>
      <c r="B47" s="53" t="s">
        <v>153</v>
      </c>
      <c r="C47" s="8"/>
      <c r="D47" s="8"/>
      <c r="E47" s="99"/>
    </row>
    <row r="48" spans="1:5">
      <c r="A48" s="54">
        <v>3223</v>
      </c>
      <c r="B48" s="53" t="s">
        <v>154</v>
      </c>
      <c r="C48" s="8"/>
      <c r="D48" s="8"/>
      <c r="E48" s="99"/>
    </row>
    <row r="49" spans="1:5">
      <c r="A49" s="54">
        <v>3224</v>
      </c>
      <c r="B49" s="53" t="s">
        <v>155</v>
      </c>
      <c r="C49" s="8">
        <v>221.26</v>
      </c>
      <c r="D49" s="8">
        <f>'ფორმა N 9'!I38</f>
        <v>213.52</v>
      </c>
      <c r="E49" s="99"/>
    </row>
    <row r="50" spans="1:5">
      <c r="A50" s="54">
        <v>3231</v>
      </c>
      <c r="B50" s="53" t="s">
        <v>156</v>
      </c>
      <c r="C50" s="8">
        <v>63234.7</v>
      </c>
      <c r="D50" s="8">
        <f>C50</f>
        <v>63234.7</v>
      </c>
      <c r="E50" s="99"/>
    </row>
    <row r="51" spans="1:5">
      <c r="A51" s="54">
        <v>3232</v>
      </c>
      <c r="B51" s="53" t="s">
        <v>157</v>
      </c>
      <c r="C51" s="8"/>
      <c r="D51" s="8"/>
      <c r="E51" s="99"/>
    </row>
    <row r="52" spans="1:5">
      <c r="A52" s="54">
        <v>3234</v>
      </c>
      <c r="B52" s="53" t="s">
        <v>158</v>
      </c>
      <c r="C52" s="8"/>
      <c r="D52" s="8"/>
      <c r="E52" s="99"/>
    </row>
    <row r="53" spans="1:5" ht="24" customHeight="1">
      <c r="A53" s="54">
        <v>3236</v>
      </c>
      <c r="B53" s="53" t="s">
        <v>173</v>
      </c>
      <c r="C53" s="8"/>
      <c r="D53" s="8"/>
      <c r="E53" s="99"/>
    </row>
    <row r="54" spans="1:5" ht="39.6" customHeight="1">
      <c r="A54" s="54">
        <v>3237</v>
      </c>
      <c r="B54" s="53" t="s">
        <v>159</v>
      </c>
      <c r="C54" s="8"/>
      <c r="D54" s="8"/>
      <c r="E54" s="99"/>
    </row>
    <row r="55" spans="1:5">
      <c r="A55" s="54">
        <v>3241</v>
      </c>
      <c r="B55" s="53" t="s">
        <v>160</v>
      </c>
      <c r="C55" s="8"/>
      <c r="D55" s="8"/>
      <c r="E55" s="99"/>
    </row>
    <row r="56" spans="1:5" ht="30">
      <c r="A56" s="54">
        <v>3242</v>
      </c>
      <c r="B56" s="53" t="s">
        <v>161</v>
      </c>
      <c r="C56" s="8"/>
      <c r="D56" s="8"/>
      <c r="E56" s="99"/>
    </row>
    <row r="57" spans="1:5">
      <c r="A57" s="54">
        <v>3243</v>
      </c>
      <c r="B57" s="53" t="s">
        <v>162</v>
      </c>
      <c r="C57" s="8"/>
      <c r="D57" s="8"/>
      <c r="E57" s="99"/>
    </row>
    <row r="58" spans="1:5">
      <c r="A58" s="54">
        <v>3245</v>
      </c>
      <c r="B58" s="53" t="s">
        <v>163</v>
      </c>
      <c r="C58" s="8"/>
      <c r="D58" s="8"/>
      <c r="E58" s="99"/>
    </row>
    <row r="59" spans="1:5">
      <c r="A59" s="54">
        <v>3246</v>
      </c>
      <c r="B59" s="53" t="s">
        <v>164</v>
      </c>
      <c r="C59" s="8"/>
      <c r="D59" s="8"/>
      <c r="E59" s="99"/>
    </row>
    <row r="60" spans="1:5">
      <c r="A60" s="28"/>
      <c r="E60" s="99"/>
    </row>
    <row r="61" spans="1:5">
      <c r="A61" s="29"/>
      <c r="E61" s="99"/>
    </row>
    <row r="62" spans="1:5">
      <c r="A62" s="55" t="s">
        <v>179</v>
      </c>
      <c r="B62" s="53"/>
      <c r="C62" s="80">
        <f>C65</f>
        <v>-484400.31</v>
      </c>
      <c r="D62" s="80">
        <f>SUM(D63:D65)</f>
        <v>-585758.51</v>
      </c>
      <c r="E62" s="99"/>
    </row>
    <row r="63" spans="1:5">
      <c r="A63" s="54">
        <v>5100</v>
      </c>
      <c r="B63" s="53" t="s">
        <v>236</v>
      </c>
      <c r="C63" s="8"/>
      <c r="D63" s="8"/>
      <c r="E63" s="99"/>
    </row>
    <row r="64" spans="1:5">
      <c r="A64" s="54">
        <v>5220</v>
      </c>
      <c r="B64" s="53" t="s">
        <v>371</v>
      </c>
      <c r="C64" s="8"/>
      <c r="D64" s="8"/>
      <c r="E64" s="99"/>
    </row>
    <row r="65" spans="1:5">
      <c r="A65" s="54">
        <v>5230</v>
      </c>
      <c r="B65" s="53" t="s">
        <v>372</v>
      </c>
      <c r="C65" s="8">
        <v>-484400.31</v>
      </c>
      <c r="D65" s="8">
        <v>-585758.51</v>
      </c>
      <c r="E65" s="99"/>
    </row>
    <row r="66" spans="1:5">
      <c r="A66" s="28"/>
      <c r="E66" s="99"/>
    </row>
    <row r="67" spans="1:5">
      <c r="A67" s="2"/>
      <c r="E67" s="99"/>
    </row>
    <row r="68" spans="1:5">
      <c r="A68" s="52" t="s">
        <v>180</v>
      </c>
      <c r="B68" s="53"/>
      <c r="C68" s="8"/>
      <c r="D68" s="8"/>
      <c r="E68" s="99"/>
    </row>
    <row r="69" spans="1:5" ht="30">
      <c r="A69" s="54">
        <v>1</v>
      </c>
      <c r="B69" s="53" t="s">
        <v>165</v>
      </c>
      <c r="C69" s="8"/>
      <c r="D69" s="8"/>
      <c r="E69" s="99"/>
    </row>
    <row r="70" spans="1:5" ht="30">
      <c r="A70" s="54">
        <v>2</v>
      </c>
      <c r="B70" s="53" t="s">
        <v>166</v>
      </c>
      <c r="C70" s="8"/>
      <c r="D70" s="8"/>
      <c r="E70" s="99"/>
    </row>
    <row r="71" spans="1:5" ht="30">
      <c r="A71" s="54">
        <v>3</v>
      </c>
      <c r="B71" s="53" t="s">
        <v>167</v>
      </c>
      <c r="C71" s="8"/>
      <c r="D71" s="8"/>
      <c r="E71" s="99"/>
    </row>
    <row r="72" spans="1:5">
      <c r="A72" s="54">
        <v>4</v>
      </c>
      <c r="B72" s="53" t="s">
        <v>328</v>
      </c>
      <c r="C72" s="8"/>
      <c r="D72" s="8"/>
      <c r="E72" s="99"/>
    </row>
    <row r="73" spans="1:5">
      <c r="A73" s="54">
        <v>5</v>
      </c>
      <c r="B73" s="53" t="s">
        <v>168</v>
      </c>
      <c r="C73" s="8"/>
      <c r="D73" s="8"/>
      <c r="E73" s="99"/>
    </row>
    <row r="74" spans="1:5">
      <c r="A74" s="54">
        <v>6</v>
      </c>
      <c r="B74" s="53" t="s">
        <v>169</v>
      </c>
      <c r="C74" s="8"/>
      <c r="D74" s="8"/>
      <c r="E74" s="99"/>
    </row>
    <row r="75" spans="1:5">
      <c r="A75" s="54">
        <v>7</v>
      </c>
      <c r="B75" s="53" t="s">
        <v>170</v>
      </c>
      <c r="C75" s="8"/>
      <c r="D75" s="8"/>
      <c r="E75" s="99"/>
    </row>
    <row r="76" spans="1:5">
      <c r="A76" s="54">
        <v>8</v>
      </c>
      <c r="B76" s="53" t="s">
        <v>171</v>
      </c>
      <c r="C76" s="8"/>
      <c r="D76" s="8"/>
      <c r="E76" s="99"/>
    </row>
    <row r="77" spans="1:5">
      <c r="A77" s="54">
        <v>9</v>
      </c>
      <c r="B77" s="53" t="s">
        <v>172</v>
      </c>
      <c r="C77" s="8"/>
      <c r="D77" s="8"/>
      <c r="E77" s="99"/>
    </row>
    <row r="81" spans="1:9">
      <c r="A81" s="2"/>
      <c r="B81" s="2"/>
    </row>
    <row r="82" spans="1:9">
      <c r="A82" s="65" t="s">
        <v>93</v>
      </c>
      <c r="B82" s="2"/>
      <c r="E82" s="265"/>
    </row>
    <row r="83" spans="1:9">
      <c r="A83" s="2"/>
      <c r="B83" s="2"/>
      <c r="E83" s="271"/>
      <c r="F83" s="271"/>
      <c r="G83" s="271"/>
      <c r="H83" s="271"/>
      <c r="I83" s="271"/>
    </row>
    <row r="84" spans="1:9">
      <c r="A84" s="2"/>
      <c r="B84" s="2"/>
      <c r="D84" s="12"/>
      <c r="E84" s="271"/>
      <c r="F84" s="271"/>
      <c r="G84" s="271"/>
      <c r="H84" s="271"/>
      <c r="I84" s="271"/>
    </row>
    <row r="85" spans="1:9">
      <c r="A85" s="271"/>
      <c r="B85" s="65" t="s">
        <v>378</v>
      </c>
      <c r="D85" s="12"/>
      <c r="E85" s="271"/>
      <c r="F85" s="271"/>
      <c r="G85" s="271"/>
      <c r="H85" s="271"/>
      <c r="I85" s="271"/>
    </row>
    <row r="86" spans="1:9">
      <c r="A86" s="271"/>
      <c r="B86" s="2" t="s">
        <v>379</v>
      </c>
      <c r="D86" s="12"/>
      <c r="E86" s="271"/>
      <c r="F86" s="271"/>
      <c r="G86" s="271"/>
      <c r="H86" s="271"/>
      <c r="I86" s="271"/>
    </row>
    <row r="87" spans="1:9" s="271" customFormat="1" ht="12.75">
      <c r="B87" s="61" t="s">
        <v>123</v>
      </c>
    </row>
    <row r="88" spans="1:9" s="271" customFormat="1" ht="12.75"/>
    <row r="89" spans="1:9" s="271" customFormat="1" ht="12.75"/>
    <row r="90" spans="1:9" s="271" customFormat="1" ht="12.75"/>
    <row r="91" spans="1:9" s="271" customFormat="1" ht="12.75"/>
  </sheetData>
  <mergeCells count="1">
    <mergeCell ref="C1:D1"/>
  </mergeCells>
  <printOptions gridLines="1"/>
  <pageMargins left="0.11811023622047245" right="0.11811023622047245" top="0.15748031496062992" bottom="0.15748031496062992" header="0.31496062992125984" footer="0.31496062992125984"/>
  <pageSetup paperSize="9" scale="95" fitToHeight="2" orientation="portrait" r:id="rId1"/>
  <rowBreaks count="1" manualBreakCount="1">
    <brk id="41"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2"/>
  <sheetViews>
    <sheetView showGridLines="0" view="pageBreakPreview" zoomScale="80" zoomScaleNormal="100" zoomScaleSheetLayoutView="80" workbookViewId="0">
      <selection activeCell="I13" sqref="I13"/>
    </sheetView>
  </sheetViews>
  <sheetFormatPr defaultColWidth="9.140625" defaultRowHeight="15"/>
  <cols>
    <col min="1" max="1" width="4.85546875" style="2" customWidth="1"/>
    <col min="2" max="2" width="25.5703125" style="2" customWidth="1"/>
    <col min="3" max="3" width="25.42578125" style="2" customWidth="1"/>
    <col min="4" max="4" width="8.42578125" style="2" customWidth="1"/>
    <col min="5" max="5" width="13.5703125" style="2" customWidth="1"/>
    <col min="6" max="6" width="12.42578125" style="2" customWidth="1"/>
    <col min="7" max="8" width="13.85546875" style="2" customWidth="1"/>
    <col min="9" max="9" width="13.7109375" style="11" customWidth="1"/>
    <col min="10" max="10" width="15" style="2" customWidth="1"/>
    <col min="11" max="11" width="0.85546875" style="2" customWidth="1"/>
    <col min="12" max="16384" width="9.140625" style="2"/>
  </cols>
  <sheetData>
    <row r="1" spans="1:11">
      <c r="A1" s="597" t="s">
        <v>498</v>
      </c>
      <c r="B1" s="597"/>
      <c r="C1" s="597"/>
      <c r="D1" s="597"/>
      <c r="E1" s="71"/>
      <c r="F1" s="71"/>
      <c r="G1" s="71"/>
      <c r="H1" s="71"/>
      <c r="I1" s="577" t="s">
        <v>94</v>
      </c>
      <c r="J1" s="577"/>
      <c r="K1" s="99"/>
    </row>
    <row r="2" spans="1:11">
      <c r="A2" s="71" t="s">
        <v>124</v>
      </c>
      <c r="B2" s="71"/>
      <c r="C2" s="71"/>
      <c r="D2" s="71"/>
      <c r="E2" s="71"/>
      <c r="F2" s="71"/>
      <c r="G2" s="71"/>
      <c r="H2" s="71"/>
      <c r="I2" s="575" t="str">
        <f>'ფორმა N1'!M2</f>
        <v>2023 წელი</v>
      </c>
      <c r="J2" s="576"/>
      <c r="K2" s="99"/>
    </row>
    <row r="3" spans="1:11">
      <c r="A3" s="71"/>
      <c r="B3" s="71"/>
      <c r="C3" s="71"/>
      <c r="D3" s="71"/>
      <c r="E3" s="71"/>
      <c r="F3" s="71"/>
      <c r="G3" s="71"/>
      <c r="H3" s="71"/>
      <c r="I3" s="96"/>
      <c r="J3" s="267"/>
      <c r="K3" s="99"/>
    </row>
    <row r="4" spans="1:11">
      <c r="A4" s="71" t="str">
        <f>'ფორმა N2'!A4</f>
        <v>ანგარიშვალდებული პირის დასახელება:</v>
      </c>
      <c r="B4" s="71"/>
      <c r="C4" s="71"/>
      <c r="D4" s="71"/>
      <c r="E4" s="71"/>
      <c r="F4" s="118"/>
      <c r="G4" s="71"/>
      <c r="H4" s="71"/>
      <c r="I4" s="470"/>
      <c r="J4" s="71"/>
      <c r="K4" s="99"/>
    </row>
    <row r="5" spans="1:11">
      <c r="A5" s="165" t="str">
        <f>'ფორმა N1'!D5</f>
        <v>მპგ საქართველოსთვის</v>
      </c>
      <c r="B5" s="75"/>
      <c r="C5" s="75"/>
      <c r="D5" s="75"/>
      <c r="E5" s="75"/>
      <c r="F5" s="342"/>
      <c r="G5" s="75"/>
      <c r="H5" s="75"/>
      <c r="I5" s="471"/>
      <c r="J5" s="75"/>
      <c r="K5" s="99"/>
    </row>
    <row r="6" spans="1:11">
      <c r="A6" s="72"/>
      <c r="B6" s="72"/>
      <c r="C6" s="71"/>
      <c r="D6" s="71"/>
      <c r="E6" s="71"/>
      <c r="F6" s="118"/>
      <c r="G6" s="71"/>
      <c r="H6" s="71"/>
      <c r="I6" s="470"/>
      <c r="J6" s="71"/>
      <c r="K6" s="99"/>
    </row>
    <row r="7" spans="1:11">
      <c r="A7" s="119"/>
      <c r="B7" s="115"/>
      <c r="C7" s="115"/>
      <c r="D7" s="115"/>
      <c r="E7" s="115"/>
      <c r="F7" s="115"/>
      <c r="G7" s="115"/>
      <c r="H7" s="115"/>
      <c r="I7" s="472"/>
      <c r="J7" s="115"/>
      <c r="K7" s="99"/>
    </row>
    <row r="8" spans="1:11" s="25" customFormat="1" ht="45">
      <c r="A8" s="343" t="s">
        <v>64</v>
      </c>
      <c r="B8" s="343" t="s">
        <v>95</v>
      </c>
      <c r="C8" s="344" t="s">
        <v>97</v>
      </c>
      <c r="D8" s="344" t="s">
        <v>255</v>
      </c>
      <c r="E8" s="344" t="s">
        <v>96</v>
      </c>
      <c r="F8" s="343" t="s">
        <v>237</v>
      </c>
      <c r="G8" s="343" t="s">
        <v>274</v>
      </c>
      <c r="H8" s="343" t="s">
        <v>275</v>
      </c>
      <c r="I8" s="473" t="s">
        <v>238</v>
      </c>
      <c r="J8" s="344" t="s">
        <v>98</v>
      </c>
      <c r="K8" s="99"/>
    </row>
    <row r="9" spans="1:11" s="25" customFormat="1">
      <c r="A9" s="345">
        <v>1</v>
      </c>
      <c r="B9" s="345">
        <v>2</v>
      </c>
      <c r="C9" s="346">
        <v>3</v>
      </c>
      <c r="D9" s="346">
        <v>4</v>
      </c>
      <c r="E9" s="346">
        <v>5</v>
      </c>
      <c r="F9" s="346">
        <v>6</v>
      </c>
      <c r="G9" s="346">
        <v>7</v>
      </c>
      <c r="H9" s="346">
        <v>8</v>
      </c>
      <c r="I9" s="469">
        <v>9</v>
      </c>
      <c r="J9" s="346">
        <v>10</v>
      </c>
      <c r="K9" s="99"/>
    </row>
    <row r="10" spans="1:11" s="25" customFormat="1" ht="20.45" customHeight="1">
      <c r="A10" s="345">
        <v>1</v>
      </c>
      <c r="B10" s="429" t="s">
        <v>513</v>
      </c>
      <c r="C10" s="430" t="s">
        <v>514</v>
      </c>
      <c r="D10" s="431" t="s">
        <v>205</v>
      </c>
      <c r="E10" s="431" t="s">
        <v>515</v>
      </c>
      <c r="F10" s="467">
        <v>0</v>
      </c>
      <c r="G10" s="515">
        <v>2665.85</v>
      </c>
      <c r="H10" s="515">
        <v>2662.29</v>
      </c>
      <c r="I10" s="468">
        <f>F10+G10-H10</f>
        <v>3.5599999999999454</v>
      </c>
      <c r="J10" s="431" t="s">
        <v>523</v>
      </c>
      <c r="K10" s="99"/>
    </row>
    <row r="11" spans="1:11" s="25" customFormat="1" ht="32.450000000000003" customHeight="1">
      <c r="A11" s="345">
        <v>2</v>
      </c>
      <c r="B11" s="429" t="s">
        <v>513</v>
      </c>
      <c r="C11" s="432" t="s">
        <v>516</v>
      </c>
      <c r="D11" s="431" t="s">
        <v>517</v>
      </c>
      <c r="E11" s="431" t="s">
        <v>515</v>
      </c>
      <c r="F11" s="467">
        <v>0</v>
      </c>
      <c r="G11" s="467">
        <v>0</v>
      </c>
      <c r="H11" s="467">
        <v>0</v>
      </c>
      <c r="I11" s="468">
        <v>0</v>
      </c>
      <c r="J11" s="431" t="s">
        <v>523</v>
      </c>
      <c r="K11" s="99"/>
    </row>
    <row r="12" spans="1:11" s="25" customFormat="1">
      <c r="A12" s="345">
        <v>3</v>
      </c>
      <c r="B12" s="429" t="s">
        <v>513</v>
      </c>
      <c r="C12" s="430" t="s">
        <v>518</v>
      </c>
      <c r="D12" s="431" t="s">
        <v>519</v>
      </c>
      <c r="E12" s="431" t="s">
        <v>515</v>
      </c>
      <c r="F12" s="467">
        <v>0</v>
      </c>
      <c r="G12" s="467">
        <v>0</v>
      </c>
      <c r="H12" s="467">
        <v>0</v>
      </c>
      <c r="I12" s="468">
        <v>0</v>
      </c>
      <c r="J12" s="431" t="s">
        <v>523</v>
      </c>
      <c r="K12" s="99"/>
    </row>
    <row r="13" spans="1:11" s="25" customFormat="1" ht="24.6" customHeight="1">
      <c r="A13" s="345">
        <v>4</v>
      </c>
      <c r="B13" s="429" t="s">
        <v>513</v>
      </c>
      <c r="C13" s="430" t="s">
        <v>518</v>
      </c>
      <c r="D13" s="431" t="s">
        <v>520</v>
      </c>
      <c r="E13" s="431" t="s">
        <v>515</v>
      </c>
      <c r="F13" s="467">
        <v>0</v>
      </c>
      <c r="G13" s="467">
        <v>0</v>
      </c>
      <c r="H13" s="467">
        <v>0</v>
      </c>
      <c r="I13" s="468">
        <v>0</v>
      </c>
      <c r="J13" s="431" t="s">
        <v>523</v>
      </c>
      <c r="K13" s="99"/>
    </row>
    <row r="14" spans="1:11" s="25" customFormat="1" ht="17.45" customHeight="1">
      <c r="A14" s="345">
        <v>5</v>
      </c>
      <c r="B14" s="429" t="s">
        <v>513</v>
      </c>
      <c r="C14" s="430" t="s">
        <v>521</v>
      </c>
      <c r="D14" s="431" t="s">
        <v>205</v>
      </c>
      <c r="E14" s="431" t="s">
        <v>522</v>
      </c>
      <c r="F14" s="467">
        <v>0</v>
      </c>
      <c r="G14" s="467">
        <v>0</v>
      </c>
      <c r="H14" s="467">
        <v>0</v>
      </c>
      <c r="I14" s="468">
        <v>0</v>
      </c>
      <c r="J14" s="431" t="s">
        <v>523</v>
      </c>
      <c r="K14" s="99"/>
    </row>
    <row r="15" spans="1:11" s="25" customFormat="1" ht="27.6" customHeight="1">
      <c r="A15" s="345">
        <v>6</v>
      </c>
      <c r="B15" s="429" t="s">
        <v>513</v>
      </c>
      <c r="C15" s="430" t="s">
        <v>521</v>
      </c>
      <c r="D15" s="431" t="s">
        <v>517</v>
      </c>
      <c r="E15" s="431" t="s">
        <v>522</v>
      </c>
      <c r="F15" s="467">
        <v>48.23</v>
      </c>
      <c r="G15" s="515">
        <v>522.4</v>
      </c>
      <c r="H15" s="515">
        <v>570.63</v>
      </c>
      <c r="I15" s="474">
        <f>F15+G15-H15</f>
        <v>0</v>
      </c>
      <c r="J15" s="431" t="s">
        <v>523</v>
      </c>
      <c r="K15" s="99"/>
    </row>
    <row r="16" spans="1:11" s="25" customFormat="1">
      <c r="A16" s="345">
        <v>7</v>
      </c>
      <c r="B16" s="429" t="s">
        <v>513</v>
      </c>
      <c r="C16" s="430" t="s">
        <v>521</v>
      </c>
      <c r="D16" s="431" t="s">
        <v>519</v>
      </c>
      <c r="E16" s="431" t="s">
        <v>522</v>
      </c>
      <c r="F16" s="467">
        <v>0</v>
      </c>
      <c r="G16" s="467">
        <v>0</v>
      </c>
      <c r="H16" s="467">
        <v>0</v>
      </c>
      <c r="I16" s="468">
        <v>0</v>
      </c>
      <c r="J16" s="431" t="s">
        <v>523</v>
      </c>
      <c r="K16" s="99"/>
    </row>
    <row r="17" spans="1:11" s="25" customFormat="1" ht="15.75">
      <c r="A17" s="424"/>
      <c r="B17" s="425"/>
      <c r="C17" s="426"/>
      <c r="D17" s="426"/>
      <c r="E17" s="427"/>
      <c r="F17" s="428"/>
      <c r="G17" s="451"/>
      <c r="H17" s="428"/>
      <c r="I17" s="428"/>
      <c r="J17" s="428"/>
      <c r="K17" s="99"/>
    </row>
    <row r="18" spans="1:11">
      <c r="A18" s="98"/>
      <c r="B18" s="98"/>
      <c r="C18" s="98"/>
      <c r="D18" s="98"/>
      <c r="E18" s="98"/>
      <c r="F18" s="98"/>
      <c r="G18" s="98"/>
      <c r="H18" s="98"/>
      <c r="I18" s="475"/>
      <c r="J18" s="98"/>
    </row>
    <row r="19" spans="1:11">
      <c r="A19" s="98"/>
      <c r="B19" s="98"/>
      <c r="C19" s="98"/>
      <c r="D19" s="98"/>
      <c r="E19" s="98"/>
      <c r="F19" s="98"/>
      <c r="G19" s="98"/>
      <c r="H19" s="98"/>
      <c r="I19" s="475"/>
      <c r="J19" s="98"/>
    </row>
    <row r="20" spans="1:11">
      <c r="A20" s="98"/>
      <c r="B20" s="98"/>
      <c r="C20" s="98"/>
      <c r="D20" s="98"/>
      <c r="E20" s="98"/>
      <c r="F20" s="98"/>
      <c r="G20" s="98"/>
      <c r="H20" s="98"/>
      <c r="I20" s="475"/>
      <c r="J20" s="98"/>
    </row>
    <row r="21" spans="1:11">
      <c r="A21" s="98"/>
      <c r="B21" s="98"/>
      <c r="C21" s="98"/>
      <c r="D21" s="98"/>
      <c r="E21" s="98"/>
      <c r="F21" s="98"/>
      <c r="G21" s="98"/>
      <c r="H21" s="98"/>
      <c r="I21" s="475"/>
      <c r="J21" s="98"/>
    </row>
    <row r="22" spans="1:11">
      <c r="A22" s="98"/>
      <c r="B22" s="171" t="s">
        <v>93</v>
      </c>
      <c r="C22" s="98"/>
      <c r="D22" s="98"/>
      <c r="E22" s="98"/>
      <c r="F22" s="172"/>
      <c r="G22" s="98"/>
      <c r="H22" s="98"/>
      <c r="I22" s="475"/>
      <c r="J22" s="98"/>
    </row>
    <row r="23" spans="1:11">
      <c r="A23" s="98"/>
      <c r="B23" s="98"/>
      <c r="C23" s="98"/>
      <c r="D23" s="98"/>
      <c r="E23" s="98"/>
      <c r="F23" s="348"/>
      <c r="G23" s="348"/>
      <c r="H23" s="348"/>
      <c r="I23" s="476"/>
      <c r="J23" s="348"/>
    </row>
    <row r="24" spans="1:11">
      <c r="A24" s="98"/>
      <c r="B24" s="98"/>
      <c r="C24" s="205"/>
      <c r="D24" s="98"/>
      <c r="E24" s="98"/>
      <c r="F24" s="205"/>
      <c r="G24" s="349"/>
      <c r="H24" s="349"/>
      <c r="I24" s="476"/>
      <c r="J24" s="348"/>
    </row>
    <row r="25" spans="1:11">
      <c r="A25" s="348"/>
      <c r="B25" s="98"/>
      <c r="C25" s="173" t="s">
        <v>248</v>
      </c>
      <c r="D25" s="173"/>
      <c r="E25" s="98"/>
      <c r="F25" s="98" t="s">
        <v>253</v>
      </c>
      <c r="G25" s="348"/>
      <c r="H25" s="348"/>
      <c r="I25" s="476"/>
      <c r="J25" s="348"/>
    </row>
    <row r="26" spans="1:11">
      <c r="A26" s="348"/>
      <c r="B26" s="98"/>
      <c r="C26" s="174" t="s">
        <v>123</v>
      </c>
      <c r="D26" s="98"/>
      <c r="E26" s="98"/>
      <c r="F26" s="98" t="s">
        <v>249</v>
      </c>
      <c r="G26" s="348"/>
      <c r="H26" s="348"/>
      <c r="I26" s="476"/>
      <c r="J26" s="348"/>
    </row>
    <row r="27" spans="1:11" s="271" customFormat="1">
      <c r="A27" s="348"/>
      <c r="B27" s="98"/>
      <c r="C27" s="98"/>
      <c r="D27" s="174"/>
      <c r="E27" s="348"/>
      <c r="F27" s="348"/>
      <c r="G27" s="348"/>
      <c r="H27" s="348"/>
      <c r="I27" s="476"/>
      <c r="J27" s="348"/>
    </row>
    <row r="28" spans="1:11" s="271" customFormat="1" ht="12.75">
      <c r="A28" s="348"/>
      <c r="B28" s="348"/>
      <c r="C28" s="348"/>
      <c r="D28" s="348"/>
      <c r="E28" s="348"/>
      <c r="F28" s="348"/>
      <c r="G28" s="348"/>
      <c r="H28" s="348"/>
      <c r="I28" s="476"/>
      <c r="J28" s="348"/>
    </row>
    <row r="29" spans="1:11" s="271" customFormat="1" ht="12.75">
      <c r="I29" s="477"/>
    </row>
    <row r="30" spans="1:11" s="271" customFormat="1" ht="12.75">
      <c r="I30" s="477"/>
    </row>
    <row r="31" spans="1:11" s="271" customFormat="1" ht="12.75">
      <c r="I31" s="477"/>
    </row>
    <row r="32" spans="1:11" s="271" customFormat="1" ht="12.75">
      <c r="I32" s="477"/>
    </row>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6:B17">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6:E17"/>
    <dataValidation allowBlank="1" showInputMessage="1" showErrorMessage="1" prompt="თვე/დღე/წელი" sqref="J16:J17"/>
  </dataValidations>
  <printOptions gridLines="1"/>
  <pageMargins left="0.25" right="0.25"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c r="A1" s="258" t="s">
        <v>497</v>
      </c>
      <c r="B1" s="258"/>
      <c r="C1" s="258"/>
      <c r="D1" s="258"/>
      <c r="E1" s="258"/>
      <c r="F1" s="258"/>
      <c r="G1" s="266" t="s">
        <v>94</v>
      </c>
      <c r="H1" s="143"/>
    </row>
    <row r="2" spans="1:8">
      <c r="A2" s="71" t="s">
        <v>124</v>
      </c>
      <c r="B2" s="71"/>
      <c r="C2" s="71"/>
      <c r="D2" s="71"/>
      <c r="E2" s="71"/>
      <c r="F2" s="71"/>
      <c r="G2" s="144" t="str">
        <f>'ფორმა N1'!M2</f>
        <v>2023 წელი</v>
      </c>
      <c r="H2" s="143"/>
    </row>
    <row r="3" spans="1:8">
      <c r="A3" s="71"/>
      <c r="B3" s="71"/>
      <c r="C3" s="71"/>
      <c r="D3" s="71"/>
      <c r="E3" s="71"/>
      <c r="F3" s="71"/>
      <c r="G3" s="96"/>
      <c r="H3" s="143"/>
    </row>
    <row r="4" spans="1:8">
      <c r="A4" s="72" t="str">
        <f>'[3]ფორმა N2'!A4</f>
        <v>ანგარიშვალდებული პირის დასახელება:</v>
      </c>
      <c r="B4" s="71"/>
      <c r="C4" s="71"/>
      <c r="D4" s="71"/>
      <c r="E4" s="71"/>
      <c r="F4" s="71"/>
      <c r="G4" s="71"/>
      <c r="H4" s="98"/>
    </row>
    <row r="5" spans="1:8">
      <c r="A5" s="165" t="str">
        <f>'ფორმა N1'!D5</f>
        <v>მპგ საქართველოსთვის</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88" t="s">
        <v>288</v>
      </c>
      <c r="B8" s="288" t="s">
        <v>125</v>
      </c>
      <c r="C8" s="291" t="s">
        <v>329</v>
      </c>
      <c r="D8" s="291" t="s">
        <v>330</v>
      </c>
      <c r="E8" s="291" t="s">
        <v>255</v>
      </c>
      <c r="F8" s="288" t="s">
        <v>295</v>
      </c>
      <c r="G8" s="291" t="s">
        <v>289</v>
      </c>
      <c r="H8" s="99"/>
    </row>
    <row r="9" spans="1:8">
      <c r="A9" s="331" t="s">
        <v>290</v>
      </c>
      <c r="B9" s="292"/>
      <c r="C9" s="332"/>
      <c r="D9" s="333"/>
      <c r="E9" s="333"/>
      <c r="F9" s="333"/>
      <c r="G9" s="334"/>
      <c r="H9" s="99"/>
    </row>
    <row r="10" spans="1:8" ht="15.75">
      <c r="A10" s="292">
        <v>1</v>
      </c>
      <c r="B10" s="319"/>
      <c r="C10" s="294"/>
      <c r="D10" s="293"/>
      <c r="E10" s="293"/>
      <c r="F10" s="293"/>
      <c r="G10" s="335" t="str">
        <f>IF(ISBLANK(B10),"",G9+C10-D10)</f>
        <v/>
      </c>
      <c r="H10" s="99"/>
    </row>
    <row r="11" spans="1:8" ht="15.75">
      <c r="A11" s="292">
        <v>2</v>
      </c>
      <c r="B11" s="319"/>
      <c r="C11" s="294"/>
      <c r="D11" s="293"/>
      <c r="E11" s="293"/>
      <c r="F11" s="293"/>
      <c r="G11" s="335" t="str">
        <f t="shared" ref="G11:G38" si="0">IF(ISBLANK(B11),"",G10+C11-D11)</f>
        <v/>
      </c>
      <c r="H11" s="99"/>
    </row>
    <row r="12" spans="1:8" ht="15.75">
      <c r="A12" s="292">
        <v>3</v>
      </c>
      <c r="B12" s="319"/>
      <c r="C12" s="294"/>
      <c r="D12" s="293"/>
      <c r="E12" s="293"/>
      <c r="F12" s="293"/>
      <c r="G12" s="335" t="str">
        <f t="shared" si="0"/>
        <v/>
      </c>
      <c r="H12" s="99"/>
    </row>
    <row r="13" spans="1:8" ht="15.75">
      <c r="A13" s="292">
        <v>4</v>
      </c>
      <c r="B13" s="319"/>
      <c r="C13" s="294"/>
      <c r="D13" s="293"/>
      <c r="E13" s="293"/>
      <c r="F13" s="293"/>
      <c r="G13" s="335" t="str">
        <f t="shared" si="0"/>
        <v/>
      </c>
      <c r="H13" s="99"/>
    </row>
    <row r="14" spans="1:8" ht="15.75">
      <c r="A14" s="292">
        <v>5</v>
      </c>
      <c r="B14" s="319"/>
      <c r="C14" s="294"/>
      <c r="D14" s="293"/>
      <c r="E14" s="293"/>
      <c r="F14" s="293"/>
      <c r="G14" s="335" t="str">
        <f t="shared" si="0"/>
        <v/>
      </c>
      <c r="H14" s="99"/>
    </row>
    <row r="15" spans="1:8" ht="15.75">
      <c r="A15" s="292">
        <v>6</v>
      </c>
      <c r="B15" s="319"/>
      <c r="C15" s="294"/>
      <c r="D15" s="293"/>
      <c r="E15" s="293"/>
      <c r="F15" s="293"/>
      <c r="G15" s="335" t="str">
        <f t="shared" si="0"/>
        <v/>
      </c>
      <c r="H15" s="99"/>
    </row>
    <row r="16" spans="1:8" ht="15.75">
      <c r="A16" s="292">
        <v>7</v>
      </c>
      <c r="B16" s="319"/>
      <c r="C16" s="294"/>
      <c r="D16" s="293"/>
      <c r="E16" s="293"/>
      <c r="F16" s="293"/>
      <c r="G16" s="335" t="str">
        <f t="shared" si="0"/>
        <v/>
      </c>
      <c r="H16" s="99"/>
    </row>
    <row r="17" spans="1:8" ht="15.75">
      <c r="A17" s="292">
        <v>8</v>
      </c>
      <c r="B17" s="319"/>
      <c r="C17" s="294"/>
      <c r="D17" s="293"/>
      <c r="E17" s="293"/>
      <c r="F17" s="293"/>
      <c r="G17" s="335" t="str">
        <f t="shared" si="0"/>
        <v/>
      </c>
      <c r="H17" s="99"/>
    </row>
    <row r="18" spans="1:8" ht="15.75">
      <c r="A18" s="292">
        <v>9</v>
      </c>
      <c r="B18" s="319"/>
      <c r="C18" s="294"/>
      <c r="D18" s="293"/>
      <c r="E18" s="293"/>
      <c r="F18" s="293"/>
      <c r="G18" s="335" t="str">
        <f t="shared" si="0"/>
        <v/>
      </c>
      <c r="H18" s="99"/>
    </row>
    <row r="19" spans="1:8" ht="15.75">
      <c r="A19" s="292">
        <v>10</v>
      </c>
      <c r="B19" s="319"/>
      <c r="C19" s="294"/>
      <c r="D19" s="293"/>
      <c r="E19" s="293"/>
      <c r="F19" s="293"/>
      <c r="G19" s="335" t="str">
        <f t="shared" si="0"/>
        <v/>
      </c>
      <c r="H19" s="99"/>
    </row>
    <row r="20" spans="1:8" ht="15.75">
      <c r="A20" s="292">
        <v>11</v>
      </c>
      <c r="B20" s="319"/>
      <c r="C20" s="294"/>
      <c r="D20" s="293"/>
      <c r="E20" s="293"/>
      <c r="F20" s="293"/>
      <c r="G20" s="335" t="str">
        <f t="shared" si="0"/>
        <v/>
      </c>
      <c r="H20" s="99"/>
    </row>
    <row r="21" spans="1:8" ht="15.75">
      <c r="A21" s="292">
        <v>12</v>
      </c>
      <c r="B21" s="319"/>
      <c r="C21" s="294"/>
      <c r="D21" s="293"/>
      <c r="E21" s="293"/>
      <c r="F21" s="293"/>
      <c r="G21" s="335" t="str">
        <f t="shared" si="0"/>
        <v/>
      </c>
      <c r="H21" s="99"/>
    </row>
    <row r="22" spans="1:8" ht="15.75">
      <c r="A22" s="292">
        <v>13</v>
      </c>
      <c r="B22" s="319"/>
      <c r="C22" s="294"/>
      <c r="D22" s="293"/>
      <c r="E22" s="293"/>
      <c r="F22" s="293"/>
      <c r="G22" s="335" t="str">
        <f t="shared" si="0"/>
        <v/>
      </c>
      <c r="H22" s="99"/>
    </row>
    <row r="23" spans="1:8" ht="15.75">
      <c r="A23" s="292">
        <v>14</v>
      </c>
      <c r="B23" s="319"/>
      <c r="C23" s="294"/>
      <c r="D23" s="293"/>
      <c r="E23" s="293"/>
      <c r="F23" s="293"/>
      <c r="G23" s="335" t="str">
        <f t="shared" si="0"/>
        <v/>
      </c>
      <c r="H23" s="99"/>
    </row>
    <row r="24" spans="1:8" ht="15.75">
      <c r="A24" s="292">
        <v>15</v>
      </c>
      <c r="B24" s="319"/>
      <c r="C24" s="294"/>
      <c r="D24" s="293"/>
      <c r="E24" s="293"/>
      <c r="F24" s="293"/>
      <c r="G24" s="335" t="str">
        <f t="shared" si="0"/>
        <v/>
      </c>
      <c r="H24" s="99"/>
    </row>
    <row r="25" spans="1:8" ht="15.75">
      <c r="A25" s="292">
        <v>16</v>
      </c>
      <c r="B25" s="319"/>
      <c r="C25" s="294"/>
      <c r="D25" s="293"/>
      <c r="E25" s="293"/>
      <c r="F25" s="293"/>
      <c r="G25" s="335" t="str">
        <f t="shared" si="0"/>
        <v/>
      </c>
      <c r="H25" s="99"/>
    </row>
    <row r="26" spans="1:8" ht="15.75">
      <c r="A26" s="292">
        <v>17</v>
      </c>
      <c r="B26" s="319"/>
      <c r="C26" s="294"/>
      <c r="D26" s="293"/>
      <c r="E26" s="293"/>
      <c r="F26" s="293"/>
      <c r="G26" s="335" t="str">
        <f t="shared" si="0"/>
        <v/>
      </c>
      <c r="H26" s="99"/>
    </row>
    <row r="27" spans="1:8" ht="15.75">
      <c r="A27" s="292">
        <v>18</v>
      </c>
      <c r="B27" s="319"/>
      <c r="C27" s="294"/>
      <c r="D27" s="293"/>
      <c r="E27" s="293"/>
      <c r="F27" s="293"/>
      <c r="G27" s="335" t="str">
        <f t="shared" si="0"/>
        <v/>
      </c>
      <c r="H27" s="99"/>
    </row>
    <row r="28" spans="1:8" ht="15.75">
      <c r="A28" s="292">
        <v>19</v>
      </c>
      <c r="B28" s="319"/>
      <c r="C28" s="294"/>
      <c r="D28" s="293"/>
      <c r="E28" s="293"/>
      <c r="F28" s="293"/>
      <c r="G28" s="335" t="str">
        <f t="shared" si="0"/>
        <v/>
      </c>
      <c r="H28" s="99"/>
    </row>
    <row r="29" spans="1:8" ht="15.75">
      <c r="A29" s="292">
        <v>20</v>
      </c>
      <c r="B29" s="319"/>
      <c r="C29" s="294"/>
      <c r="D29" s="293"/>
      <c r="E29" s="293"/>
      <c r="F29" s="293"/>
      <c r="G29" s="335" t="str">
        <f t="shared" si="0"/>
        <v/>
      </c>
      <c r="H29" s="99"/>
    </row>
    <row r="30" spans="1:8" ht="15.75">
      <c r="A30" s="292">
        <v>21</v>
      </c>
      <c r="B30" s="319"/>
      <c r="C30" s="296"/>
      <c r="D30" s="295"/>
      <c r="E30" s="295"/>
      <c r="F30" s="295"/>
      <c r="G30" s="335" t="str">
        <f t="shared" si="0"/>
        <v/>
      </c>
      <c r="H30" s="99"/>
    </row>
    <row r="31" spans="1:8" ht="15.75">
      <c r="A31" s="292">
        <v>22</v>
      </c>
      <c r="B31" s="319"/>
      <c r="C31" s="296"/>
      <c r="D31" s="295"/>
      <c r="E31" s="295"/>
      <c r="F31" s="295"/>
      <c r="G31" s="335" t="str">
        <f t="shared" si="0"/>
        <v/>
      </c>
      <c r="H31" s="99"/>
    </row>
    <row r="32" spans="1:8" ht="15.75">
      <c r="A32" s="292">
        <v>23</v>
      </c>
      <c r="B32" s="319"/>
      <c r="C32" s="296"/>
      <c r="D32" s="295"/>
      <c r="E32" s="295"/>
      <c r="F32" s="295"/>
      <c r="G32" s="335" t="str">
        <f t="shared" si="0"/>
        <v/>
      </c>
      <c r="H32" s="99"/>
    </row>
    <row r="33" spans="1:10" ht="15.75">
      <c r="A33" s="292">
        <v>24</v>
      </c>
      <c r="B33" s="319"/>
      <c r="C33" s="296"/>
      <c r="D33" s="295"/>
      <c r="E33" s="295"/>
      <c r="F33" s="295"/>
      <c r="G33" s="335" t="str">
        <f t="shared" si="0"/>
        <v/>
      </c>
      <c r="H33" s="99"/>
    </row>
    <row r="34" spans="1:10" ht="15.75">
      <c r="A34" s="292">
        <v>25</v>
      </c>
      <c r="B34" s="319"/>
      <c r="C34" s="296"/>
      <c r="D34" s="295"/>
      <c r="E34" s="295"/>
      <c r="F34" s="295"/>
      <c r="G34" s="335" t="str">
        <f t="shared" si="0"/>
        <v/>
      </c>
      <c r="H34" s="99"/>
    </row>
    <row r="35" spans="1:10" ht="15.75">
      <c r="A35" s="292">
        <v>26</v>
      </c>
      <c r="B35" s="319"/>
      <c r="C35" s="296"/>
      <c r="D35" s="295"/>
      <c r="E35" s="295"/>
      <c r="F35" s="295"/>
      <c r="G35" s="335" t="str">
        <f t="shared" si="0"/>
        <v/>
      </c>
      <c r="H35" s="99"/>
    </row>
    <row r="36" spans="1:10" ht="15.75">
      <c r="A36" s="292">
        <v>27</v>
      </c>
      <c r="B36" s="319"/>
      <c r="C36" s="296"/>
      <c r="D36" s="295"/>
      <c r="E36" s="295"/>
      <c r="F36" s="295"/>
      <c r="G36" s="335" t="str">
        <f t="shared" si="0"/>
        <v/>
      </c>
      <c r="H36" s="99"/>
    </row>
    <row r="37" spans="1:10" ht="15.75">
      <c r="A37" s="292">
        <v>28</v>
      </c>
      <c r="B37" s="319"/>
      <c r="C37" s="296"/>
      <c r="D37" s="295"/>
      <c r="E37" s="295"/>
      <c r="F37" s="295"/>
      <c r="G37" s="335" t="str">
        <f t="shared" si="0"/>
        <v/>
      </c>
      <c r="H37" s="99"/>
    </row>
    <row r="38" spans="1:10" ht="15.75">
      <c r="A38" s="292">
        <v>29</v>
      </c>
      <c r="B38" s="319"/>
      <c r="C38" s="296"/>
      <c r="D38" s="295"/>
      <c r="E38" s="295"/>
      <c r="F38" s="295"/>
      <c r="G38" s="335" t="str">
        <f t="shared" si="0"/>
        <v/>
      </c>
      <c r="H38" s="99"/>
    </row>
    <row r="39" spans="1:10" ht="15.75">
      <c r="A39" s="292" t="s">
        <v>258</v>
      </c>
      <c r="B39" s="319"/>
      <c r="C39" s="296"/>
      <c r="D39" s="295"/>
      <c r="E39" s="295"/>
      <c r="F39" s="295"/>
      <c r="G39" s="335" t="str">
        <f>IF(ISBLANK(B39),"",#REF!+C39-D39)</f>
        <v/>
      </c>
      <c r="H39" s="99"/>
    </row>
    <row r="40" spans="1:10">
      <c r="A40" s="336" t="s">
        <v>291</v>
      </c>
      <c r="B40" s="337"/>
      <c r="C40" s="338"/>
      <c r="D40" s="339"/>
      <c r="E40" s="339"/>
      <c r="F40" s="340"/>
      <c r="G40" s="341" t="str">
        <f>G39</f>
        <v/>
      </c>
      <c r="H40" s="99"/>
    </row>
    <row r="44" spans="1:10">
      <c r="B44" s="147" t="s">
        <v>93</v>
      </c>
      <c r="F44" s="148"/>
    </row>
    <row r="45" spans="1:10">
      <c r="F45" s="170"/>
      <c r="G45" s="170"/>
      <c r="H45" s="170"/>
      <c r="I45" s="170"/>
      <c r="J45" s="170"/>
    </row>
    <row r="46" spans="1:10">
      <c r="C46" s="149"/>
      <c r="F46" s="149"/>
      <c r="G46" s="299"/>
      <c r="H46" s="170"/>
      <c r="I46" s="170"/>
      <c r="J46" s="170"/>
    </row>
    <row r="47" spans="1:10">
      <c r="A47" s="170"/>
      <c r="C47" s="150" t="s">
        <v>248</v>
      </c>
      <c r="F47" s="151" t="s">
        <v>253</v>
      </c>
      <c r="G47" s="299"/>
      <c r="H47" s="170"/>
      <c r="I47" s="170"/>
      <c r="J47" s="170"/>
    </row>
    <row r="48" spans="1:10">
      <c r="A48" s="170"/>
      <c r="C48" s="152" t="s">
        <v>123</v>
      </c>
      <c r="F48" s="145" t="s">
        <v>249</v>
      </c>
      <c r="G48" s="170"/>
      <c r="H48" s="170"/>
      <c r="I48" s="170"/>
      <c r="J48" s="170"/>
    </row>
    <row r="49" spans="2:2" s="170" customFormat="1">
      <c r="B49" s="145"/>
    </row>
    <row r="50" spans="2:2" s="170" customFormat="1" ht="12.75"/>
    <row r="51" spans="2:2" s="170" customFormat="1" ht="12.75"/>
    <row r="52" spans="2:2" s="170" customFormat="1" ht="12.75"/>
    <row r="53" spans="2:2" s="170"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7" zoomScale="80" zoomScaleNormal="100" zoomScaleSheetLayoutView="80" workbookViewId="0">
      <selection activeCell="G29" sqref="G29"/>
    </sheetView>
  </sheetViews>
  <sheetFormatPr defaultColWidth="9.140625" defaultRowHeight="12.75"/>
  <cols>
    <col min="1" max="1" width="53.5703125" style="318" customWidth="1"/>
    <col min="2" max="2" width="10.7109375" style="318" customWidth="1"/>
    <col min="3" max="3" width="12.42578125" style="318" customWidth="1"/>
    <col min="4" max="4" width="10.42578125" style="318" customWidth="1"/>
    <col min="5" max="5" width="13.140625" style="318" customWidth="1"/>
    <col min="6" max="6" width="10.42578125" style="318" customWidth="1"/>
    <col min="7" max="8" width="10.5703125" style="318" customWidth="1"/>
    <col min="9" max="9" width="9.85546875" style="318" customWidth="1"/>
    <col min="10" max="10" width="12.7109375" style="318" customWidth="1"/>
    <col min="11" max="11" width="0.7109375" style="318" customWidth="1"/>
    <col min="12" max="16384" width="9.140625" style="318"/>
  </cols>
  <sheetData>
    <row r="1" spans="1:12" s="313" customFormat="1" ht="15">
      <c r="A1" s="123" t="s">
        <v>496</v>
      </c>
      <c r="B1" s="129"/>
      <c r="C1" s="129"/>
      <c r="D1" s="129"/>
      <c r="E1" s="129"/>
      <c r="F1" s="73"/>
      <c r="G1" s="73"/>
      <c r="H1" s="73"/>
      <c r="I1" s="619" t="s">
        <v>94</v>
      </c>
      <c r="J1" s="619"/>
      <c r="K1" s="300"/>
    </row>
    <row r="2" spans="1:12" s="313" customFormat="1" ht="15">
      <c r="A2" s="99" t="s">
        <v>124</v>
      </c>
      <c r="B2" s="129"/>
      <c r="C2" s="129"/>
      <c r="D2" s="129"/>
      <c r="E2" s="129"/>
      <c r="F2" s="125"/>
      <c r="G2" s="126"/>
      <c r="H2" s="126"/>
      <c r="I2" s="575" t="str">
        <f>'ფორმა N1'!M2</f>
        <v>2023 წელი</v>
      </c>
      <c r="J2" s="576"/>
      <c r="K2" s="300"/>
    </row>
    <row r="3" spans="1:12" s="313" customFormat="1" ht="15">
      <c r="A3" s="129"/>
      <c r="B3" s="129"/>
      <c r="C3" s="129"/>
      <c r="D3" s="129"/>
      <c r="E3" s="129"/>
      <c r="F3" s="125"/>
      <c r="G3" s="126"/>
      <c r="H3" s="126"/>
      <c r="I3" s="127"/>
      <c r="J3" s="267"/>
      <c r="K3" s="300"/>
    </row>
    <row r="4" spans="1:12" s="2" customFormat="1" ht="15">
      <c r="A4" s="71" t="str">
        <f>'ფორმა N2'!A4</f>
        <v>ანგარიშვალდებული პირის დასახელება:</v>
      </c>
      <c r="B4" s="71"/>
      <c r="C4" s="71"/>
      <c r="D4" s="71"/>
      <c r="E4" s="71"/>
      <c r="F4" s="72"/>
      <c r="G4" s="72"/>
      <c r="H4" s="72"/>
      <c r="I4" s="118"/>
      <c r="J4" s="71"/>
      <c r="K4" s="99"/>
      <c r="L4" s="313"/>
    </row>
    <row r="5" spans="1:12" s="2" customFormat="1" ht="15">
      <c r="A5" s="111" t="str">
        <f>'ფორმა N1'!D5</f>
        <v>მპგ საქართველოსთვის</v>
      </c>
      <c r="B5" s="112"/>
      <c r="C5" s="112"/>
      <c r="D5" s="112"/>
      <c r="E5" s="112"/>
      <c r="F5" s="56"/>
      <c r="G5" s="56"/>
      <c r="H5" s="56"/>
      <c r="I5" s="120"/>
      <c r="J5" s="56"/>
      <c r="K5" s="99"/>
    </row>
    <row r="6" spans="1:12" s="313" customFormat="1">
      <c r="A6" s="128"/>
      <c r="B6" s="129"/>
      <c r="C6" s="129"/>
      <c r="D6" s="129"/>
      <c r="E6" s="129"/>
      <c r="F6" s="129"/>
      <c r="G6" s="129"/>
      <c r="H6" s="129"/>
      <c r="I6" s="129"/>
      <c r="J6" s="129"/>
      <c r="K6" s="300"/>
    </row>
    <row r="7" spans="1:12" ht="45">
      <c r="A7" s="324"/>
      <c r="B7" s="618" t="s">
        <v>204</v>
      </c>
      <c r="C7" s="618"/>
      <c r="D7" s="618" t="s">
        <v>272</v>
      </c>
      <c r="E7" s="618"/>
      <c r="F7" s="618" t="s">
        <v>273</v>
      </c>
      <c r="G7" s="618"/>
      <c r="H7" s="325" t="s">
        <v>259</v>
      </c>
      <c r="I7" s="618" t="s">
        <v>207</v>
      </c>
      <c r="J7" s="618"/>
      <c r="K7" s="326"/>
    </row>
    <row r="8" spans="1:12" ht="15">
      <c r="A8" s="306" t="s">
        <v>99</v>
      </c>
      <c r="B8" s="327" t="s">
        <v>206</v>
      </c>
      <c r="C8" s="305" t="s">
        <v>205</v>
      </c>
      <c r="D8" s="327" t="s">
        <v>206</v>
      </c>
      <c r="E8" s="305" t="s">
        <v>205</v>
      </c>
      <c r="F8" s="327" t="s">
        <v>206</v>
      </c>
      <c r="G8" s="305" t="s">
        <v>205</v>
      </c>
      <c r="H8" s="305" t="s">
        <v>205</v>
      </c>
      <c r="I8" s="327" t="s">
        <v>206</v>
      </c>
      <c r="J8" s="305" t="s">
        <v>205</v>
      </c>
      <c r="K8" s="326"/>
    </row>
    <row r="9" spans="1:12" ht="15">
      <c r="A9" s="328" t="s">
        <v>100</v>
      </c>
      <c r="B9" s="77">
        <v>449</v>
      </c>
      <c r="C9" s="77">
        <v>82907</v>
      </c>
      <c r="D9" s="77">
        <f t="shared" ref="D9:F9" si="0">SUM(D10,D14,D17)</f>
        <v>0</v>
      </c>
      <c r="E9" s="77">
        <f>SUM(E10,E14,E17)</f>
        <v>0</v>
      </c>
      <c r="F9" s="77">
        <f t="shared" si="0"/>
        <v>0</v>
      </c>
      <c r="G9" s="77">
        <f>SUM(G10,G14,G17)</f>
        <v>0</v>
      </c>
      <c r="H9" s="77">
        <f>SUM(H10,H14,H17)</f>
        <v>27636</v>
      </c>
      <c r="I9" s="77">
        <f>SUM(I10,I14,I17)</f>
        <v>449</v>
      </c>
      <c r="J9" s="77">
        <v>55271</v>
      </c>
      <c r="K9" s="326"/>
    </row>
    <row r="10" spans="1:12" ht="15">
      <c r="A10" s="329" t="s">
        <v>101</v>
      </c>
      <c r="B10" s="324">
        <f>SUM(B11:B13)</f>
        <v>0</v>
      </c>
      <c r="C10" s="324">
        <f>SUM(C11:C13)</f>
        <v>0</v>
      </c>
      <c r="D10" s="324">
        <f t="shared" ref="D10:J10" si="1">SUM(D11:D13)</f>
        <v>0</v>
      </c>
      <c r="E10" s="324">
        <f>SUM(E11:E13)</f>
        <v>0</v>
      </c>
      <c r="F10" s="324">
        <f t="shared" si="1"/>
        <v>0</v>
      </c>
      <c r="G10" s="324">
        <f>SUM(G11:G13)</f>
        <v>0</v>
      </c>
      <c r="H10" s="324">
        <f>SUM(H11:H13)</f>
        <v>0</v>
      </c>
      <c r="I10" s="324">
        <f>SUM(I11:I13)</f>
        <v>0</v>
      </c>
      <c r="J10" s="324">
        <f t="shared" si="1"/>
        <v>0</v>
      </c>
      <c r="K10" s="326"/>
    </row>
    <row r="11" spans="1:12" ht="15">
      <c r="A11" s="329" t="s">
        <v>102</v>
      </c>
      <c r="B11" s="308"/>
      <c r="C11" s="308"/>
      <c r="D11" s="308"/>
      <c r="E11" s="308"/>
      <c r="F11" s="308"/>
      <c r="G11" s="308"/>
      <c r="H11" s="308"/>
      <c r="I11" s="308"/>
      <c r="J11" s="308"/>
      <c r="K11" s="326"/>
    </row>
    <row r="12" spans="1:12" ht="15">
      <c r="A12" s="329" t="s">
        <v>103</v>
      </c>
      <c r="B12" s="308"/>
      <c r="C12" s="308"/>
      <c r="D12" s="308"/>
      <c r="E12" s="308"/>
      <c r="F12" s="308"/>
      <c r="G12" s="308"/>
      <c r="H12" s="308"/>
      <c r="I12" s="308"/>
      <c r="J12" s="308"/>
      <c r="K12" s="326"/>
    </row>
    <row r="13" spans="1:12" ht="15">
      <c r="A13" s="329" t="s">
        <v>104</v>
      </c>
      <c r="B13" s="308"/>
      <c r="C13" s="308"/>
      <c r="D13" s="308"/>
      <c r="E13" s="308"/>
      <c r="F13" s="308"/>
      <c r="G13" s="308"/>
      <c r="H13" s="308"/>
      <c r="I13" s="308"/>
      <c r="J13" s="308"/>
      <c r="K13" s="326"/>
    </row>
    <row r="14" spans="1:12" ht="15">
      <c r="A14" s="329" t="s">
        <v>105</v>
      </c>
      <c r="B14" s="324">
        <v>449</v>
      </c>
      <c r="C14" s="324">
        <v>82906.8</v>
      </c>
      <c r="D14" s="324">
        <f t="shared" ref="D14:J14" si="2">SUM(D15:D16)</f>
        <v>0</v>
      </c>
      <c r="E14" s="324">
        <f>SUM(E15:E16)</f>
        <v>0</v>
      </c>
      <c r="F14" s="324">
        <f t="shared" si="2"/>
        <v>0</v>
      </c>
      <c r="G14" s="324">
        <f>SUM(G15:G16)</f>
        <v>0</v>
      </c>
      <c r="H14" s="324">
        <f>SUM(H15:H16)</f>
        <v>27636</v>
      </c>
      <c r="I14" s="324">
        <f>SUM(I15:I16)</f>
        <v>449</v>
      </c>
      <c r="J14" s="324">
        <f t="shared" si="2"/>
        <v>55270.8</v>
      </c>
      <c r="K14" s="326"/>
    </row>
    <row r="15" spans="1:12" ht="15">
      <c r="A15" s="329" t="s">
        <v>106</v>
      </c>
      <c r="B15" s="308"/>
      <c r="C15" s="308"/>
      <c r="D15" s="308"/>
      <c r="E15" s="308"/>
      <c r="F15" s="308"/>
      <c r="G15" s="308"/>
      <c r="H15" s="308"/>
      <c r="I15" s="308"/>
      <c r="J15" s="308"/>
      <c r="K15" s="326"/>
    </row>
    <row r="16" spans="1:12" ht="15">
      <c r="A16" s="329" t="s">
        <v>107</v>
      </c>
      <c r="B16" s="308">
        <v>449</v>
      </c>
      <c r="C16" s="324">
        <v>82906.8</v>
      </c>
      <c r="D16" s="308"/>
      <c r="E16" s="308"/>
      <c r="F16" s="308"/>
      <c r="G16" s="308"/>
      <c r="H16" s="308">
        <v>27636</v>
      </c>
      <c r="I16" s="308">
        <v>449</v>
      </c>
      <c r="J16" s="308">
        <f>C16-H16</f>
        <v>55270.8</v>
      </c>
      <c r="K16" s="326"/>
    </row>
    <row r="17" spans="1:11" ht="15">
      <c r="A17" s="329" t="s">
        <v>108</v>
      </c>
      <c r="B17" s="324">
        <f>SUM(B18:B19,B22,B23)</f>
        <v>0</v>
      </c>
      <c r="C17" s="324">
        <f>SUM(C18:C19,C22,C23)</f>
        <v>0</v>
      </c>
      <c r="D17" s="324">
        <f t="shared" ref="D17:J17" si="3">SUM(D18:D19,D22,D23)</f>
        <v>0</v>
      </c>
      <c r="E17" s="324">
        <f>SUM(E18:E19,E22,E23)</f>
        <v>0</v>
      </c>
      <c r="F17" s="324">
        <f t="shared" si="3"/>
        <v>0</v>
      </c>
      <c r="G17" s="324">
        <f>SUM(G18:G19,G22,G23)</f>
        <v>0</v>
      </c>
      <c r="H17" s="324">
        <f>SUM(H18:H19,H22,H23)</f>
        <v>0</v>
      </c>
      <c r="I17" s="324">
        <f>SUM(I18:I19,I22,I23)</f>
        <v>0</v>
      </c>
      <c r="J17" s="324">
        <f t="shared" si="3"/>
        <v>0</v>
      </c>
      <c r="K17" s="326"/>
    </row>
    <row r="18" spans="1:11" ht="15">
      <c r="A18" s="329" t="s">
        <v>109</v>
      </c>
      <c r="B18" s="308"/>
      <c r="C18" s="308"/>
      <c r="D18" s="308"/>
      <c r="E18" s="308"/>
      <c r="F18" s="308"/>
      <c r="G18" s="308"/>
      <c r="H18" s="308"/>
      <c r="I18" s="308"/>
      <c r="J18" s="308"/>
      <c r="K18" s="326"/>
    </row>
    <row r="19" spans="1:11" ht="15">
      <c r="A19" s="329" t="s">
        <v>110</v>
      </c>
      <c r="B19" s="324">
        <f>SUM(B20:B21)</f>
        <v>0</v>
      </c>
      <c r="C19" s="324">
        <f>SUM(C20:C21)</f>
        <v>0</v>
      </c>
      <c r="D19" s="324">
        <f t="shared" ref="D19:J19" si="4">SUM(D20:D21)</f>
        <v>0</v>
      </c>
      <c r="E19" s="324">
        <f>SUM(E20:E21)</f>
        <v>0</v>
      </c>
      <c r="F19" s="324">
        <f t="shared" si="4"/>
        <v>0</v>
      </c>
      <c r="G19" s="324">
        <f>SUM(G20:G21)</f>
        <v>0</v>
      </c>
      <c r="H19" s="324">
        <f>SUM(H20:H21)</f>
        <v>0</v>
      </c>
      <c r="I19" s="324">
        <f>SUM(I20:I21)</f>
        <v>0</v>
      </c>
      <c r="J19" s="324">
        <f t="shared" si="4"/>
        <v>0</v>
      </c>
      <c r="K19" s="326"/>
    </row>
    <row r="20" spans="1:11" ht="15">
      <c r="A20" s="329" t="s">
        <v>111</v>
      </c>
      <c r="B20" s="308"/>
      <c r="C20" s="308"/>
      <c r="D20" s="308"/>
      <c r="E20" s="308"/>
      <c r="F20" s="308"/>
      <c r="G20" s="308"/>
      <c r="H20" s="308"/>
      <c r="I20" s="308"/>
      <c r="J20" s="308"/>
      <c r="K20" s="326"/>
    </row>
    <row r="21" spans="1:11" ht="15">
      <c r="A21" s="329" t="s">
        <v>112</v>
      </c>
      <c r="B21" s="308"/>
      <c r="C21" s="308"/>
      <c r="D21" s="308"/>
      <c r="E21" s="308"/>
      <c r="F21" s="308"/>
      <c r="G21" s="308"/>
      <c r="H21" s="308"/>
      <c r="I21" s="308"/>
      <c r="J21" s="308"/>
      <c r="K21" s="326"/>
    </row>
    <row r="22" spans="1:11" ht="15">
      <c r="A22" s="329" t="s">
        <v>113</v>
      </c>
      <c r="B22" s="308"/>
      <c r="C22" s="308"/>
      <c r="D22" s="308"/>
      <c r="E22" s="308"/>
      <c r="F22" s="308"/>
      <c r="G22" s="308"/>
      <c r="H22" s="308"/>
      <c r="I22" s="308"/>
      <c r="J22" s="308"/>
      <c r="K22" s="326"/>
    </row>
    <row r="23" spans="1:11" ht="15">
      <c r="A23" s="329" t="s">
        <v>114</v>
      </c>
      <c r="B23" s="308"/>
      <c r="C23" s="308"/>
      <c r="D23" s="308"/>
      <c r="E23" s="308"/>
      <c r="F23" s="308"/>
      <c r="G23" s="308"/>
      <c r="H23" s="308"/>
      <c r="I23" s="308"/>
      <c r="J23" s="308"/>
      <c r="K23" s="326"/>
    </row>
    <row r="24" spans="1:11" ht="15">
      <c r="A24" s="328"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6"/>
    </row>
    <row r="25" spans="1:11" ht="15">
      <c r="A25" s="329" t="s">
        <v>512</v>
      </c>
      <c r="B25" s="308"/>
      <c r="C25" s="308"/>
      <c r="D25" s="308"/>
      <c r="E25" s="308"/>
      <c r="F25" s="308"/>
      <c r="G25" s="308"/>
      <c r="H25" s="308"/>
      <c r="I25" s="308"/>
      <c r="J25" s="308"/>
      <c r="K25" s="326"/>
    </row>
    <row r="26" spans="1:11" ht="15">
      <c r="A26" s="329" t="s">
        <v>239</v>
      </c>
      <c r="B26" s="308"/>
      <c r="C26" s="308"/>
      <c r="D26" s="308"/>
      <c r="E26" s="308"/>
      <c r="F26" s="308"/>
      <c r="G26" s="308"/>
      <c r="H26" s="308"/>
      <c r="I26" s="308"/>
      <c r="J26" s="308"/>
      <c r="K26" s="326"/>
    </row>
    <row r="27" spans="1:11" ht="15">
      <c r="A27" s="329" t="s">
        <v>240</v>
      </c>
      <c r="B27" s="308"/>
      <c r="C27" s="308"/>
      <c r="D27" s="308"/>
      <c r="E27" s="308"/>
      <c r="F27" s="308"/>
      <c r="G27" s="308"/>
      <c r="H27" s="308"/>
      <c r="I27" s="308"/>
      <c r="J27" s="308"/>
      <c r="K27" s="326"/>
    </row>
    <row r="28" spans="1:11" ht="15">
      <c r="A28" s="329" t="s">
        <v>241</v>
      </c>
      <c r="B28" s="308"/>
      <c r="C28" s="308"/>
      <c r="D28" s="308"/>
      <c r="E28" s="308"/>
      <c r="F28" s="308"/>
      <c r="G28" s="308"/>
      <c r="H28" s="308"/>
      <c r="I28" s="308"/>
      <c r="J28" s="308"/>
      <c r="K28" s="326"/>
    </row>
    <row r="29" spans="1:11" ht="15">
      <c r="A29" s="329" t="s">
        <v>242</v>
      </c>
      <c r="B29" s="308"/>
      <c r="C29" s="308"/>
      <c r="D29" s="308"/>
      <c r="E29" s="308"/>
      <c r="F29" s="308"/>
      <c r="G29" s="308"/>
      <c r="H29" s="308"/>
      <c r="I29" s="308"/>
      <c r="J29" s="308"/>
      <c r="K29" s="326"/>
    </row>
    <row r="30" spans="1:11" ht="15">
      <c r="A30" s="329" t="s">
        <v>243</v>
      </c>
      <c r="B30" s="308"/>
      <c r="C30" s="308"/>
      <c r="D30" s="308"/>
      <c r="E30" s="308"/>
      <c r="F30" s="308"/>
      <c r="G30" s="308"/>
      <c r="H30" s="308"/>
      <c r="I30" s="308"/>
      <c r="J30" s="308"/>
      <c r="K30" s="326"/>
    </row>
    <row r="31" spans="1:11" ht="15">
      <c r="A31" s="329" t="s">
        <v>244</v>
      </c>
      <c r="B31" s="308"/>
      <c r="C31" s="308"/>
      <c r="D31" s="308"/>
      <c r="E31" s="308"/>
      <c r="F31" s="308"/>
      <c r="G31" s="308"/>
      <c r="H31" s="308"/>
      <c r="I31" s="308"/>
      <c r="J31" s="308"/>
      <c r="K31" s="326"/>
    </row>
    <row r="32" spans="1:11" ht="15">
      <c r="A32" s="328"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6"/>
    </row>
    <row r="33" spans="1:11" ht="15">
      <c r="A33" s="329" t="s">
        <v>245</v>
      </c>
      <c r="B33" s="308"/>
      <c r="C33" s="308"/>
      <c r="D33" s="308"/>
      <c r="E33" s="308"/>
      <c r="F33" s="308"/>
      <c r="G33" s="308"/>
      <c r="H33" s="308"/>
      <c r="I33" s="308"/>
      <c r="J33" s="308"/>
      <c r="K33" s="326"/>
    </row>
    <row r="34" spans="1:11" ht="15">
      <c r="A34" s="329" t="s">
        <v>246</v>
      </c>
      <c r="B34" s="308"/>
      <c r="C34" s="308"/>
      <c r="D34" s="308"/>
      <c r="E34" s="308"/>
      <c r="F34" s="308"/>
      <c r="G34" s="308"/>
      <c r="H34" s="308"/>
      <c r="I34" s="308"/>
      <c r="J34" s="308"/>
      <c r="K34" s="326"/>
    </row>
    <row r="35" spans="1:11" ht="15">
      <c r="A35" s="329" t="s">
        <v>247</v>
      </c>
      <c r="B35" s="308"/>
      <c r="C35" s="308"/>
      <c r="D35" s="308"/>
      <c r="E35" s="308"/>
      <c r="F35" s="308"/>
      <c r="G35" s="308"/>
      <c r="H35" s="308"/>
      <c r="I35" s="308"/>
      <c r="J35" s="308"/>
      <c r="K35" s="326"/>
    </row>
    <row r="36" spans="1:11" ht="15">
      <c r="A36" s="328" t="s">
        <v>117</v>
      </c>
      <c r="B36" s="77">
        <f t="shared" ref="B36:J36" si="7">SUM(B37:B39,B42)</f>
        <v>0</v>
      </c>
      <c r="C36" s="77">
        <f t="shared" si="7"/>
        <v>0</v>
      </c>
      <c r="D36" s="77">
        <f t="shared" si="7"/>
        <v>0</v>
      </c>
      <c r="E36" s="77">
        <f t="shared" si="7"/>
        <v>0</v>
      </c>
      <c r="F36" s="77">
        <f t="shared" si="7"/>
        <v>0</v>
      </c>
      <c r="G36" s="77">
        <f t="shared" si="7"/>
        <v>0</v>
      </c>
      <c r="H36" s="77">
        <f t="shared" si="7"/>
        <v>0</v>
      </c>
      <c r="I36" s="77">
        <f t="shared" si="7"/>
        <v>0</v>
      </c>
      <c r="J36" s="77">
        <f t="shared" si="7"/>
        <v>0</v>
      </c>
      <c r="K36" s="326"/>
    </row>
    <row r="37" spans="1:11" ht="15">
      <c r="A37" s="329" t="s">
        <v>118</v>
      </c>
      <c r="B37" s="308"/>
      <c r="C37" s="308"/>
      <c r="D37" s="308"/>
      <c r="E37" s="308"/>
      <c r="F37" s="308"/>
      <c r="G37" s="308"/>
      <c r="H37" s="308"/>
      <c r="I37" s="308"/>
      <c r="J37" s="308"/>
      <c r="K37" s="326"/>
    </row>
    <row r="38" spans="1:11" ht="15">
      <c r="A38" s="329" t="s">
        <v>119</v>
      </c>
      <c r="B38" s="308"/>
      <c r="C38" s="308"/>
      <c r="D38" s="308"/>
      <c r="E38" s="308"/>
      <c r="F38" s="308"/>
      <c r="G38" s="308"/>
      <c r="H38" s="308"/>
      <c r="I38" s="308"/>
      <c r="J38" s="308"/>
      <c r="K38" s="326"/>
    </row>
    <row r="39" spans="1:11" ht="15">
      <c r="A39" s="329" t="s">
        <v>120</v>
      </c>
      <c r="B39" s="324">
        <f t="shared" ref="B39:J39" si="8">SUM(B40:B41)</f>
        <v>0</v>
      </c>
      <c r="C39" s="324">
        <f t="shared" si="8"/>
        <v>0</v>
      </c>
      <c r="D39" s="324">
        <f t="shared" si="8"/>
        <v>0</v>
      </c>
      <c r="E39" s="324">
        <f t="shared" si="8"/>
        <v>0</v>
      </c>
      <c r="F39" s="324">
        <f t="shared" si="8"/>
        <v>0</v>
      </c>
      <c r="G39" s="324">
        <f t="shared" si="8"/>
        <v>0</v>
      </c>
      <c r="H39" s="324">
        <f t="shared" si="8"/>
        <v>0</v>
      </c>
      <c r="I39" s="324">
        <f t="shared" si="8"/>
        <v>0</v>
      </c>
      <c r="J39" s="324">
        <f t="shared" si="8"/>
        <v>0</v>
      </c>
      <c r="K39" s="326"/>
    </row>
    <row r="40" spans="1:11" ht="30">
      <c r="A40" s="329" t="s">
        <v>373</v>
      </c>
      <c r="B40" s="308"/>
      <c r="C40" s="308"/>
      <c r="D40" s="308"/>
      <c r="E40" s="308"/>
      <c r="F40" s="308"/>
      <c r="G40" s="308"/>
      <c r="H40" s="308"/>
      <c r="I40" s="308"/>
      <c r="J40" s="308"/>
      <c r="K40" s="326"/>
    </row>
    <row r="41" spans="1:11" ht="15">
      <c r="A41" s="329" t="s">
        <v>121</v>
      </c>
      <c r="B41" s="308"/>
      <c r="C41" s="308"/>
      <c r="D41" s="308"/>
      <c r="E41" s="308"/>
      <c r="F41" s="308"/>
      <c r="G41" s="308"/>
      <c r="H41" s="308"/>
      <c r="I41" s="308"/>
      <c r="J41" s="308"/>
      <c r="K41" s="326"/>
    </row>
    <row r="42" spans="1:11" ht="15">
      <c r="A42" s="329" t="s">
        <v>122</v>
      </c>
      <c r="B42" s="308"/>
      <c r="C42" s="308"/>
      <c r="D42" s="308"/>
      <c r="E42" s="308"/>
      <c r="F42" s="308"/>
      <c r="G42" s="308"/>
      <c r="H42" s="308"/>
      <c r="I42" s="308"/>
      <c r="J42" s="308"/>
      <c r="K42" s="326"/>
    </row>
    <row r="43" spans="1:11" ht="15">
      <c r="A43" s="330"/>
      <c r="B43" s="330"/>
      <c r="C43" s="330"/>
      <c r="D43" s="330"/>
      <c r="E43" s="330"/>
      <c r="F43" s="330"/>
      <c r="G43" s="330"/>
      <c r="H43" s="330"/>
      <c r="I43" s="330"/>
      <c r="J43" s="330"/>
    </row>
    <row r="44" spans="1:11" s="313" customFormat="1"/>
    <row r="45" spans="1:11" s="313" customFormat="1">
      <c r="A45" s="318"/>
    </row>
    <row r="46" spans="1:11" s="2" customFormat="1" ht="15">
      <c r="A46" s="67" t="s">
        <v>93</v>
      </c>
      <c r="D46" s="265"/>
    </row>
    <row r="47" spans="1:11" s="2" customFormat="1" ht="15">
      <c r="D47" s="271"/>
      <c r="E47" s="271"/>
      <c r="F47" s="271"/>
      <c r="G47" s="271"/>
      <c r="I47" s="271"/>
    </row>
    <row r="48" spans="1:11" s="2" customFormat="1" ht="15">
      <c r="B48" s="66"/>
      <c r="C48" s="66"/>
      <c r="F48" s="66"/>
      <c r="G48" s="321"/>
      <c r="H48" s="66"/>
      <c r="I48" s="271"/>
      <c r="J48" s="271"/>
    </row>
    <row r="49" spans="1:10" s="2" customFormat="1" ht="15">
      <c r="B49" s="65" t="s">
        <v>248</v>
      </c>
      <c r="F49" s="12" t="s">
        <v>253</v>
      </c>
      <c r="G49" s="322"/>
      <c r="I49" s="271"/>
      <c r="J49" s="271"/>
    </row>
    <row r="50" spans="1:10" s="2" customFormat="1" ht="15">
      <c r="B50" s="61" t="s">
        <v>123</v>
      </c>
      <c r="F50" s="2" t="s">
        <v>249</v>
      </c>
      <c r="G50" s="271"/>
      <c r="I50" s="271"/>
      <c r="J50" s="271"/>
    </row>
    <row r="51" spans="1:10" s="271" customFormat="1" ht="15">
      <c r="A51" s="2"/>
      <c r="B51" s="318"/>
      <c r="H51" s="318"/>
    </row>
    <row r="52" spans="1:10" s="2" customFormat="1" ht="15">
      <c r="A52" s="11"/>
      <c r="B52" s="11"/>
      <c r="C52" s="11"/>
    </row>
    <row r="53" spans="1:10" ht="15">
      <c r="A53" s="330"/>
      <c r="B53" s="330"/>
      <c r="C53" s="330"/>
      <c r="D53" s="330"/>
      <c r="E53" s="330"/>
      <c r="F53" s="330"/>
      <c r="G53" s="330"/>
      <c r="H53" s="330"/>
      <c r="I53" s="330"/>
      <c r="J53" s="330"/>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24"/>
  <sheetViews>
    <sheetView showGridLines="0" view="pageBreakPreview" zoomScale="80" zoomScaleNormal="100" zoomScaleSheetLayoutView="80" workbookViewId="0">
      <selection activeCell="F11" sqref="F11"/>
    </sheetView>
  </sheetViews>
  <sheetFormatPr defaultColWidth="9.140625" defaultRowHeight="12.75"/>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59" customWidth="1"/>
    <col min="11" max="11" width="12.7109375" style="59" customWidth="1"/>
    <col min="12" max="12" width="9.140625" style="60"/>
    <col min="13" max="16384" width="9.140625" style="23"/>
  </cols>
  <sheetData>
    <row r="1" spans="1:12" s="22" customFormat="1" ht="15">
      <c r="A1" s="620" t="s">
        <v>474</v>
      </c>
      <c r="B1" s="620"/>
      <c r="C1" s="620"/>
      <c r="D1" s="620"/>
      <c r="E1" s="124"/>
      <c r="F1" s="124"/>
      <c r="G1" s="130"/>
      <c r="H1" s="95" t="s">
        <v>182</v>
      </c>
      <c r="I1" s="130"/>
      <c r="J1" s="62"/>
      <c r="K1" s="62"/>
      <c r="L1" s="62"/>
    </row>
    <row r="2" spans="1:12" s="22" customFormat="1" ht="15">
      <c r="A2" s="99" t="s">
        <v>124</v>
      </c>
      <c r="B2" s="124"/>
      <c r="C2" s="124"/>
      <c r="D2" s="124">
        <v>10</v>
      </c>
      <c r="E2" s="124"/>
      <c r="F2" s="124"/>
      <c r="G2" s="131"/>
      <c r="H2" s="132" t="str">
        <f>'ფორმა N1'!M2</f>
        <v>2023 წელი</v>
      </c>
      <c r="I2" s="131"/>
      <c r="J2" s="62"/>
      <c r="K2" s="62"/>
      <c r="L2" s="62"/>
    </row>
    <row r="3" spans="1:12" s="22" customFormat="1" ht="15">
      <c r="A3" s="124"/>
      <c r="B3" s="124"/>
      <c r="C3" s="124"/>
      <c r="D3" s="124"/>
      <c r="E3" s="124"/>
      <c r="F3" s="124"/>
      <c r="G3" s="131"/>
      <c r="H3" s="127"/>
      <c r="I3" s="131"/>
      <c r="J3" s="62"/>
      <c r="K3" s="62"/>
      <c r="L3" s="62"/>
    </row>
    <row r="4" spans="1:12" s="2" customFormat="1" ht="15">
      <c r="A4" s="71" t="str">
        <f>'ფორმა N2'!A4</f>
        <v>ანგარიშვალდებული პირის დასახელება:</v>
      </c>
      <c r="B4" s="71"/>
      <c r="C4" s="71"/>
      <c r="D4" s="71"/>
      <c r="E4" s="124"/>
      <c r="F4" s="124"/>
      <c r="G4" s="124"/>
      <c r="H4" s="124"/>
      <c r="I4" s="130"/>
      <c r="J4" s="59"/>
      <c r="K4" s="59"/>
      <c r="L4" s="22"/>
    </row>
    <row r="5" spans="1:12" s="2" customFormat="1" ht="15">
      <c r="A5" s="111" t="str">
        <f>'ფორმა N1'!D5</f>
        <v>მპგ საქართველოსთვის</v>
      </c>
      <c r="B5" s="112"/>
      <c r="C5" s="112"/>
      <c r="D5" s="112"/>
      <c r="E5" s="133"/>
      <c r="F5" s="134"/>
      <c r="G5" s="134"/>
      <c r="H5" s="134"/>
      <c r="I5" s="130"/>
      <c r="J5" s="59"/>
      <c r="K5" s="59"/>
      <c r="L5" s="12"/>
    </row>
    <row r="6" spans="1:12" s="22" customFormat="1">
      <c r="A6" s="128"/>
      <c r="B6" s="129"/>
      <c r="C6" s="129"/>
      <c r="D6" s="129"/>
      <c r="E6" s="124"/>
      <c r="F6" s="124"/>
      <c r="G6" s="124"/>
      <c r="H6" s="124"/>
      <c r="I6" s="130"/>
      <c r="J6" s="59"/>
      <c r="K6" s="59"/>
      <c r="L6" s="59"/>
    </row>
    <row r="7" spans="1:12" ht="30">
      <c r="A7" s="121" t="s">
        <v>64</v>
      </c>
      <c r="B7" s="121" t="s">
        <v>339</v>
      </c>
      <c r="C7" s="122" t="s">
        <v>340</v>
      </c>
      <c r="D7" s="122" t="s">
        <v>216</v>
      </c>
      <c r="E7" s="122" t="s">
        <v>221</v>
      </c>
      <c r="F7" s="122" t="s">
        <v>222</v>
      </c>
      <c r="G7" s="122" t="s">
        <v>223</v>
      </c>
      <c r="H7" s="122" t="s">
        <v>224</v>
      </c>
      <c r="I7" s="130"/>
    </row>
    <row r="8" spans="1:12" ht="15">
      <c r="A8" s="121">
        <v>1</v>
      </c>
      <c r="B8" s="121">
        <v>2</v>
      </c>
      <c r="C8" s="122">
        <v>3</v>
      </c>
      <c r="D8" s="121">
        <v>4</v>
      </c>
      <c r="E8" s="122">
        <v>5</v>
      </c>
      <c r="F8" s="121">
        <v>6</v>
      </c>
      <c r="G8" s="122">
        <v>7</v>
      </c>
      <c r="H8" s="122">
        <v>8</v>
      </c>
      <c r="I8" s="130"/>
    </row>
    <row r="9" spans="1:12" ht="45">
      <c r="A9" s="63">
        <v>1</v>
      </c>
      <c r="B9" s="24" t="s">
        <v>219</v>
      </c>
      <c r="C9" s="24" t="s">
        <v>524</v>
      </c>
      <c r="D9" s="433" t="s">
        <v>525</v>
      </c>
      <c r="E9" s="434" t="s">
        <v>526</v>
      </c>
      <c r="F9" s="24">
        <v>4000</v>
      </c>
      <c r="G9" s="435">
        <v>44377</v>
      </c>
      <c r="H9" s="24" t="s">
        <v>527</v>
      </c>
      <c r="I9" s="130"/>
    </row>
    <row r="10" spans="1:12" ht="45">
      <c r="A10" s="63">
        <v>2</v>
      </c>
      <c r="B10" s="24" t="s">
        <v>219</v>
      </c>
      <c r="C10" s="24" t="s">
        <v>611</v>
      </c>
      <c r="D10" s="24" t="s">
        <v>609</v>
      </c>
      <c r="E10" s="24"/>
      <c r="F10" s="24">
        <v>900</v>
      </c>
      <c r="G10" s="139">
        <v>45201</v>
      </c>
      <c r="H10" s="24" t="s">
        <v>610</v>
      </c>
      <c r="I10" s="130"/>
    </row>
    <row r="11" spans="1:12" ht="45">
      <c r="A11" s="63">
        <v>3</v>
      </c>
      <c r="B11" s="24" t="s">
        <v>219</v>
      </c>
      <c r="C11" s="507" t="s">
        <v>612</v>
      </c>
      <c r="D11" s="24" t="s">
        <v>613</v>
      </c>
      <c r="E11" s="24"/>
      <c r="F11" s="24">
        <v>5200</v>
      </c>
      <c r="G11" s="139">
        <v>45215</v>
      </c>
      <c r="H11" s="24" t="s">
        <v>614</v>
      </c>
      <c r="I11" s="130"/>
    </row>
    <row r="12" spans="1:12" ht="15">
      <c r="A12" s="63">
        <v>5</v>
      </c>
      <c r="B12" s="24"/>
      <c r="C12" s="24"/>
      <c r="D12" s="24"/>
      <c r="E12" s="24"/>
      <c r="F12" s="24"/>
      <c r="G12" s="139"/>
      <c r="H12" s="24"/>
      <c r="I12" s="130"/>
    </row>
    <row r="13" spans="1:12" ht="15">
      <c r="A13" s="63">
        <v>6</v>
      </c>
      <c r="B13" s="24"/>
      <c r="C13" s="24"/>
      <c r="D13" s="24"/>
      <c r="E13" s="24"/>
      <c r="F13" s="24"/>
      <c r="G13" s="139"/>
      <c r="H13" s="24"/>
      <c r="I13" s="130"/>
    </row>
    <row r="14" spans="1:12" s="22" customFormat="1" ht="15">
      <c r="A14" s="63">
        <v>7</v>
      </c>
      <c r="B14" s="24"/>
      <c r="C14" s="24"/>
      <c r="D14" s="24"/>
      <c r="E14" s="24"/>
      <c r="F14" s="24"/>
      <c r="G14" s="139"/>
      <c r="H14" s="24"/>
      <c r="I14" s="130"/>
      <c r="J14" s="59"/>
      <c r="K14" s="59"/>
      <c r="L14" s="59"/>
    </row>
    <row r="15" spans="1:12" s="22" customFormat="1" ht="15">
      <c r="A15" s="63">
        <v>8</v>
      </c>
      <c r="B15" s="24"/>
      <c r="C15" s="24"/>
      <c r="D15" s="24"/>
      <c r="E15" s="24"/>
      <c r="F15" s="24"/>
      <c r="G15" s="139"/>
      <c r="H15" s="24"/>
      <c r="I15" s="130"/>
      <c r="J15" s="59"/>
      <c r="K15" s="59"/>
      <c r="L15" s="59"/>
    </row>
    <row r="16" spans="1:12" s="22" customFormat="1" ht="15">
      <c r="A16" s="63">
        <v>9</v>
      </c>
      <c r="B16" s="24"/>
      <c r="C16" s="24"/>
      <c r="D16" s="24"/>
      <c r="E16" s="24"/>
      <c r="F16" s="24"/>
      <c r="G16" s="139"/>
      <c r="H16" s="24"/>
      <c r="I16" s="130"/>
      <c r="J16" s="59"/>
      <c r="K16" s="59"/>
      <c r="L16" s="59"/>
    </row>
    <row r="17" spans="1:12" s="22" customFormat="1">
      <c r="J17" s="59"/>
      <c r="K17" s="59"/>
      <c r="L17" s="59"/>
    </row>
    <row r="18" spans="1:12" s="22" customFormat="1"/>
    <row r="19" spans="1:12" s="22" customFormat="1">
      <c r="A19" s="23"/>
    </row>
    <row r="20" spans="1:12" s="2" customFormat="1" ht="15">
      <c r="B20" s="67" t="s">
        <v>93</v>
      </c>
      <c r="E20" s="5"/>
    </row>
    <row r="21" spans="1:12" s="2" customFormat="1" ht="15">
      <c r="C21" s="66"/>
      <c r="E21" s="66"/>
      <c r="F21" s="69"/>
      <c r="G21"/>
      <c r="H21"/>
      <c r="I21"/>
    </row>
    <row r="22" spans="1:12" s="2" customFormat="1" ht="15">
      <c r="A22"/>
      <c r="C22" s="65" t="s">
        <v>248</v>
      </c>
      <c r="E22" s="12" t="s">
        <v>253</v>
      </c>
      <c r="F22" s="68"/>
      <c r="G22"/>
      <c r="H22"/>
      <c r="I22"/>
    </row>
    <row r="23" spans="1:12" s="2" customFormat="1" ht="15">
      <c r="A23"/>
      <c r="C23" s="61" t="s">
        <v>123</v>
      </c>
      <c r="E23" s="2" t="s">
        <v>249</v>
      </c>
      <c r="F23"/>
      <c r="G23"/>
      <c r="H23"/>
      <c r="I23"/>
    </row>
    <row r="24" spans="1:12" customFormat="1" ht="15">
      <c r="B24" s="2"/>
      <c r="C24"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16"/>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cols>
    <col min="1" max="1" width="4.7109375" style="318" customWidth="1"/>
    <col min="2" max="2" width="23.28515625" style="318" customWidth="1"/>
    <col min="3" max="4" width="17.7109375" style="318" customWidth="1"/>
    <col min="5" max="6" width="14.140625" style="313" customWidth="1"/>
    <col min="7" max="7" width="20.42578125" style="313" customWidth="1"/>
    <col min="8" max="8" width="23.7109375" style="313" customWidth="1"/>
    <col min="9" max="9" width="21.42578125" style="313" customWidth="1"/>
    <col min="10" max="10" width="1" style="323" customWidth="1"/>
    <col min="11" max="16384" width="9.140625" style="318"/>
  </cols>
  <sheetData>
    <row r="1" spans="1:12" s="313" customFormat="1" ht="15">
      <c r="A1" s="620" t="s">
        <v>495</v>
      </c>
      <c r="B1" s="620"/>
      <c r="C1" s="620"/>
      <c r="D1" s="620"/>
      <c r="E1" s="620"/>
      <c r="F1" s="129"/>
      <c r="G1" s="129"/>
      <c r="H1" s="300"/>
      <c r="I1" s="266" t="s">
        <v>182</v>
      </c>
      <c r="J1" s="135"/>
    </row>
    <row r="2" spans="1:12" s="313" customFormat="1" ht="15">
      <c r="A2" s="99" t="s">
        <v>124</v>
      </c>
      <c r="B2" s="129"/>
      <c r="C2" s="129"/>
      <c r="D2" s="129"/>
      <c r="E2" s="129"/>
      <c r="F2" s="129"/>
      <c r="G2" s="129"/>
      <c r="H2" s="300"/>
      <c r="I2" s="261" t="str">
        <f>'ფორმა N1'!M2</f>
        <v>2023 წელი</v>
      </c>
      <c r="J2" s="135"/>
    </row>
    <row r="3" spans="1:12" s="313" customFormat="1" ht="15">
      <c r="A3" s="129"/>
      <c r="B3" s="129"/>
      <c r="C3" s="129"/>
      <c r="D3" s="129"/>
      <c r="E3" s="129"/>
      <c r="F3" s="129"/>
      <c r="G3" s="129"/>
      <c r="H3" s="127"/>
      <c r="I3" s="127"/>
      <c r="J3" s="135"/>
    </row>
    <row r="4" spans="1:12" s="2" customFormat="1" ht="15">
      <c r="A4" s="71" t="str">
        <f>'ფორმა N2'!A4</f>
        <v>ანგარიშვალდებული პირის დასახელება:</v>
      </c>
      <c r="B4" s="71"/>
      <c r="C4" s="71"/>
      <c r="D4" s="72"/>
      <c r="E4" s="301"/>
      <c r="F4" s="129"/>
      <c r="G4" s="129"/>
      <c r="H4" s="129"/>
      <c r="I4" s="301"/>
      <c r="J4" s="98"/>
      <c r="L4" s="313"/>
    </row>
    <row r="5" spans="1:12" s="2" customFormat="1" ht="15">
      <c r="A5" s="111" t="str">
        <f>'ფორმა N1'!D5</f>
        <v>მპგ საქართველოსთვის</v>
      </c>
      <c r="B5" s="112"/>
      <c r="C5" s="112"/>
      <c r="D5" s="112"/>
      <c r="E5" s="314"/>
      <c r="F5" s="315"/>
      <c r="G5" s="315"/>
      <c r="H5" s="315"/>
      <c r="I5" s="314"/>
      <c r="J5" s="98"/>
    </row>
    <row r="6" spans="1:12" s="313" customFormat="1">
      <c r="A6" s="128"/>
      <c r="B6" s="129"/>
      <c r="C6" s="129"/>
      <c r="D6" s="129"/>
      <c r="E6" s="129"/>
      <c r="F6" s="129"/>
      <c r="G6" s="129"/>
      <c r="H6" s="129"/>
      <c r="I6" s="129"/>
      <c r="J6" s="316"/>
    </row>
    <row r="7" spans="1:12" ht="30">
      <c r="A7" s="304" t="s">
        <v>64</v>
      </c>
      <c r="B7" s="306" t="s">
        <v>229</v>
      </c>
      <c r="C7" s="305" t="s">
        <v>225</v>
      </c>
      <c r="D7" s="305" t="s">
        <v>226</v>
      </c>
      <c r="E7" s="305" t="s">
        <v>227</v>
      </c>
      <c r="F7" s="305" t="s">
        <v>228</v>
      </c>
      <c r="G7" s="305" t="s">
        <v>222</v>
      </c>
      <c r="H7" s="305" t="s">
        <v>223</v>
      </c>
      <c r="I7" s="305" t="s">
        <v>224</v>
      </c>
      <c r="J7" s="317"/>
    </row>
    <row r="8" spans="1:12" ht="15">
      <c r="A8" s="306">
        <v>1</v>
      </c>
      <c r="B8" s="306">
        <v>2</v>
      </c>
      <c r="C8" s="305">
        <v>3</v>
      </c>
      <c r="D8" s="306">
        <v>4</v>
      </c>
      <c r="E8" s="305">
        <v>5</v>
      </c>
      <c r="F8" s="306">
        <v>6</v>
      </c>
      <c r="G8" s="305">
        <v>7</v>
      </c>
      <c r="H8" s="306">
        <v>8</v>
      </c>
      <c r="I8" s="305">
        <v>9</v>
      </c>
      <c r="J8" s="317"/>
    </row>
    <row r="9" spans="1:12" ht="15">
      <c r="A9" s="307">
        <v>1</v>
      </c>
      <c r="B9" s="308"/>
      <c r="C9" s="308"/>
      <c r="D9" s="308"/>
      <c r="E9" s="308"/>
      <c r="F9" s="308"/>
      <c r="G9" s="308"/>
      <c r="H9" s="319"/>
      <c r="I9" s="308"/>
      <c r="J9" s="317"/>
    </row>
    <row r="10" spans="1:12" ht="15">
      <c r="A10" s="307">
        <v>2</v>
      </c>
      <c r="B10" s="308"/>
      <c r="C10" s="308"/>
      <c r="D10" s="308"/>
      <c r="E10" s="308"/>
      <c r="F10" s="308"/>
      <c r="G10" s="308"/>
      <c r="H10" s="319"/>
      <c r="I10" s="308"/>
      <c r="J10" s="317"/>
    </row>
    <row r="11" spans="1:12" ht="15">
      <c r="A11" s="307">
        <v>3</v>
      </c>
      <c r="B11" s="308"/>
      <c r="C11" s="308"/>
      <c r="D11" s="308"/>
      <c r="E11" s="308"/>
      <c r="F11" s="308"/>
      <c r="G11" s="308"/>
      <c r="H11" s="319"/>
      <c r="I11" s="308"/>
      <c r="J11" s="317"/>
    </row>
    <row r="12" spans="1:12" ht="15">
      <c r="A12" s="307">
        <v>4</v>
      </c>
      <c r="B12" s="308"/>
      <c r="C12" s="308"/>
      <c r="D12" s="308"/>
      <c r="E12" s="308"/>
      <c r="F12" s="308"/>
      <c r="G12" s="308"/>
      <c r="H12" s="319"/>
      <c r="I12" s="308"/>
      <c r="J12" s="317"/>
    </row>
    <row r="13" spans="1:12" ht="15">
      <c r="A13" s="307">
        <v>5</v>
      </c>
      <c r="B13" s="308"/>
      <c r="C13" s="308"/>
      <c r="D13" s="308"/>
      <c r="E13" s="308"/>
      <c r="F13" s="308"/>
      <c r="G13" s="308"/>
      <c r="H13" s="319"/>
      <c r="I13" s="308"/>
      <c r="J13" s="317"/>
    </row>
    <row r="14" spans="1:12" ht="15">
      <c r="A14" s="307">
        <v>6</v>
      </c>
      <c r="B14" s="308"/>
      <c r="C14" s="308"/>
      <c r="D14" s="308"/>
      <c r="E14" s="308"/>
      <c r="F14" s="308"/>
      <c r="G14" s="308"/>
      <c r="H14" s="319"/>
      <c r="I14" s="308"/>
      <c r="J14" s="317"/>
    </row>
    <row r="15" spans="1:12" s="313" customFormat="1" ht="15">
      <c r="A15" s="307">
        <v>7</v>
      </c>
      <c r="B15" s="308"/>
      <c r="C15" s="308"/>
      <c r="D15" s="308"/>
      <c r="E15" s="308"/>
      <c r="F15" s="308"/>
      <c r="G15" s="308"/>
      <c r="H15" s="319"/>
      <c r="I15" s="308"/>
      <c r="J15" s="316"/>
    </row>
    <row r="16" spans="1:12" s="313" customFormat="1" ht="15">
      <c r="A16" s="307">
        <v>8</v>
      </c>
      <c r="B16" s="308"/>
      <c r="C16" s="308"/>
      <c r="D16" s="308"/>
      <c r="E16" s="308"/>
      <c r="F16" s="308"/>
      <c r="G16" s="308"/>
      <c r="H16" s="319"/>
      <c r="I16" s="308"/>
      <c r="J16" s="316"/>
    </row>
    <row r="17" spans="1:10" s="313" customFormat="1" ht="15">
      <c r="A17" s="307">
        <v>9</v>
      </c>
      <c r="B17" s="308"/>
      <c r="C17" s="308"/>
      <c r="D17" s="308"/>
      <c r="E17" s="308"/>
      <c r="F17" s="308"/>
      <c r="G17" s="308"/>
      <c r="H17" s="319"/>
      <c r="I17" s="308"/>
      <c r="J17" s="316"/>
    </row>
    <row r="18" spans="1:10" s="313" customFormat="1" ht="15">
      <c r="A18" s="307">
        <v>10</v>
      </c>
      <c r="B18" s="308"/>
      <c r="C18" s="308"/>
      <c r="D18" s="308"/>
      <c r="E18" s="308"/>
      <c r="F18" s="308"/>
      <c r="G18" s="308"/>
      <c r="H18" s="319"/>
      <c r="I18" s="308"/>
      <c r="J18" s="316"/>
    </row>
    <row r="19" spans="1:10" s="313" customFormat="1" ht="15">
      <c r="A19" s="307">
        <v>11</v>
      </c>
      <c r="B19" s="308"/>
      <c r="C19" s="308"/>
      <c r="D19" s="308"/>
      <c r="E19" s="308"/>
      <c r="F19" s="308"/>
      <c r="G19" s="308"/>
      <c r="H19" s="319"/>
      <c r="I19" s="308"/>
      <c r="J19" s="316"/>
    </row>
    <row r="20" spans="1:10" s="313" customFormat="1" ht="15">
      <c r="A20" s="307">
        <v>12</v>
      </c>
      <c r="B20" s="308"/>
      <c r="C20" s="308"/>
      <c r="D20" s="308"/>
      <c r="E20" s="308"/>
      <c r="F20" s="308"/>
      <c r="G20" s="308"/>
      <c r="H20" s="319"/>
      <c r="I20" s="308"/>
      <c r="J20" s="316"/>
    </row>
    <row r="21" spans="1:10" s="313" customFormat="1" ht="15">
      <c r="A21" s="307">
        <v>13</v>
      </c>
      <c r="B21" s="308"/>
      <c r="C21" s="308"/>
      <c r="D21" s="308"/>
      <c r="E21" s="308"/>
      <c r="F21" s="308"/>
      <c r="G21" s="308"/>
      <c r="H21" s="319"/>
      <c r="I21" s="308"/>
      <c r="J21" s="316"/>
    </row>
    <row r="22" spans="1:10" s="313" customFormat="1" ht="15">
      <c r="A22" s="307">
        <v>14</v>
      </c>
      <c r="B22" s="308"/>
      <c r="C22" s="308"/>
      <c r="D22" s="308"/>
      <c r="E22" s="308"/>
      <c r="F22" s="308"/>
      <c r="G22" s="308"/>
      <c r="H22" s="319"/>
      <c r="I22" s="308"/>
      <c r="J22" s="316"/>
    </row>
    <row r="23" spans="1:10" s="313" customFormat="1" ht="15">
      <c r="A23" s="307">
        <v>15</v>
      </c>
      <c r="B23" s="308"/>
      <c r="C23" s="308"/>
      <c r="D23" s="308"/>
      <c r="E23" s="308"/>
      <c r="F23" s="308"/>
      <c r="G23" s="308"/>
      <c r="H23" s="319"/>
      <c r="I23" s="308"/>
      <c r="J23" s="316"/>
    </row>
    <row r="24" spans="1:10" s="313" customFormat="1" ht="15">
      <c r="A24" s="307">
        <v>16</v>
      </c>
      <c r="B24" s="308"/>
      <c r="C24" s="308"/>
      <c r="D24" s="308"/>
      <c r="E24" s="308"/>
      <c r="F24" s="308"/>
      <c r="G24" s="308"/>
      <c r="H24" s="319"/>
      <c r="I24" s="308"/>
      <c r="J24" s="316"/>
    </row>
    <row r="25" spans="1:10" s="313" customFormat="1" ht="15">
      <c r="A25" s="307">
        <v>17</v>
      </c>
      <c r="B25" s="308"/>
      <c r="C25" s="308"/>
      <c r="D25" s="308"/>
      <c r="E25" s="308"/>
      <c r="F25" s="308"/>
      <c r="G25" s="308"/>
      <c r="H25" s="319"/>
      <c r="I25" s="308"/>
      <c r="J25" s="316"/>
    </row>
    <row r="26" spans="1:10" s="313" customFormat="1" ht="15">
      <c r="A26" s="307">
        <v>18</v>
      </c>
      <c r="B26" s="308"/>
      <c r="C26" s="308"/>
      <c r="D26" s="308"/>
      <c r="E26" s="308"/>
      <c r="F26" s="308"/>
      <c r="G26" s="308"/>
      <c r="H26" s="319"/>
      <c r="I26" s="308"/>
      <c r="J26" s="316"/>
    </row>
    <row r="27" spans="1:10" s="313" customFormat="1" ht="15">
      <c r="A27" s="307" t="s">
        <v>258</v>
      </c>
      <c r="B27" s="308"/>
      <c r="C27" s="308"/>
      <c r="D27" s="308"/>
      <c r="E27" s="308"/>
      <c r="F27" s="308"/>
      <c r="G27" s="308"/>
      <c r="H27" s="319"/>
      <c r="I27" s="308"/>
      <c r="J27" s="316"/>
    </row>
    <row r="28" spans="1:10" s="313" customFormat="1">
      <c r="J28" s="320"/>
    </row>
    <row r="29" spans="1:10" s="313" customFormat="1"/>
    <row r="30" spans="1:10" s="313" customFormat="1">
      <c r="A30" s="318"/>
    </row>
    <row r="31" spans="1:10" s="2" customFormat="1" ht="15">
      <c r="B31" s="67" t="s">
        <v>93</v>
      </c>
      <c r="E31" s="265"/>
    </row>
    <row r="32" spans="1:10" s="2" customFormat="1" ht="15">
      <c r="C32" s="66"/>
      <c r="E32" s="66"/>
      <c r="F32" s="321"/>
      <c r="G32" s="321"/>
      <c r="H32" s="271"/>
      <c r="I32" s="271"/>
    </row>
    <row r="33" spans="1:10" s="2" customFormat="1" ht="15">
      <c r="A33" s="271"/>
      <c r="C33" s="65" t="s">
        <v>248</v>
      </c>
      <c r="E33" s="12" t="s">
        <v>253</v>
      </c>
      <c r="F33" s="322"/>
      <c r="G33" s="271"/>
      <c r="H33" s="271"/>
      <c r="I33" s="271"/>
    </row>
    <row r="34" spans="1:10" s="2" customFormat="1" ht="15">
      <c r="A34" s="271"/>
      <c r="C34" s="61" t="s">
        <v>123</v>
      </c>
      <c r="E34" s="2" t="s">
        <v>249</v>
      </c>
      <c r="F34" s="271"/>
      <c r="G34" s="271"/>
      <c r="H34" s="271"/>
      <c r="I34" s="271"/>
    </row>
    <row r="35" spans="1:10" s="271" customFormat="1" ht="15">
      <c r="B35" s="2"/>
      <c r="C35" s="318"/>
    </row>
    <row r="36" spans="1:10" s="271" customFormat="1"/>
    <row r="37" spans="1:10" s="313" customFormat="1">
      <c r="J37" s="320"/>
    </row>
    <row r="38" spans="1:10" s="313" customFormat="1">
      <c r="J38" s="320"/>
    </row>
    <row r="39" spans="1:10" s="313" customFormat="1">
      <c r="J39" s="320"/>
    </row>
    <row r="40" spans="1:10" s="313" customFormat="1">
      <c r="J40" s="320"/>
    </row>
    <row r="41" spans="1:10" s="313" customFormat="1">
      <c r="J41" s="320"/>
    </row>
    <row r="42" spans="1:10" s="313" customFormat="1">
      <c r="J42" s="320"/>
    </row>
    <row r="43" spans="1:10" s="313" customFormat="1">
      <c r="J43" s="320"/>
    </row>
    <row r="44" spans="1:10" s="313" customFormat="1">
      <c r="J44" s="320"/>
    </row>
    <row r="45" spans="1:10" s="313" customFormat="1">
      <c r="J45" s="320"/>
    </row>
    <row r="46" spans="1:10" s="313" customFormat="1">
      <c r="J46" s="320"/>
    </row>
    <row r="47" spans="1:10" s="313" customFormat="1">
      <c r="J47" s="320"/>
    </row>
    <row r="48" spans="1:10" s="313" customFormat="1">
      <c r="J48" s="320"/>
    </row>
    <row r="49" spans="10:10" s="313" customFormat="1">
      <c r="J49" s="320"/>
    </row>
    <row r="50" spans="10:10" s="313" customFormat="1">
      <c r="J50" s="320"/>
    </row>
    <row r="51" spans="10:10" s="313" customFormat="1">
      <c r="J51" s="320"/>
    </row>
    <row r="52" spans="10:10" s="313" customFormat="1">
      <c r="J52" s="320"/>
    </row>
    <row r="53" spans="10:10" s="313" customFormat="1">
      <c r="J53" s="320"/>
    </row>
    <row r="54" spans="10:10" s="313" customFormat="1">
      <c r="J54" s="320"/>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71" customFormat="1" ht="15">
      <c r="A1" s="620" t="s">
        <v>494</v>
      </c>
      <c r="B1" s="620"/>
      <c r="C1" s="620"/>
      <c r="D1" s="620"/>
      <c r="E1" s="620"/>
      <c r="F1" s="129"/>
      <c r="G1" s="129"/>
      <c r="H1" s="300"/>
      <c r="I1" s="73" t="s">
        <v>94</v>
      </c>
    </row>
    <row r="2" spans="1:13" s="271" customFormat="1" ht="15">
      <c r="A2" s="99" t="s">
        <v>124</v>
      </c>
      <c r="B2" s="129"/>
      <c r="C2" s="129"/>
      <c r="D2" s="129"/>
      <c r="E2" s="129"/>
      <c r="F2" s="129"/>
      <c r="G2" s="129"/>
      <c r="H2" s="300"/>
      <c r="I2" s="261" t="str">
        <f>'ფორმა N1'!M2</f>
        <v>2023 წელი</v>
      </c>
    </row>
    <row r="3" spans="1:13" s="271" customFormat="1" ht="15">
      <c r="A3" s="129"/>
      <c r="B3" s="129"/>
      <c r="C3" s="129"/>
      <c r="D3" s="129"/>
      <c r="E3" s="129"/>
      <c r="F3" s="129"/>
      <c r="G3" s="129"/>
      <c r="H3" s="127"/>
      <c r="I3" s="127"/>
      <c r="M3" s="170"/>
    </row>
    <row r="4" spans="1:13" s="271" customFormat="1" ht="15">
      <c r="A4" s="71" t="str">
        <f>'ფორმა N2'!A4</f>
        <v>ანგარიშვალდებული პირის დასახელება:</v>
      </c>
      <c r="B4" s="71"/>
      <c r="C4" s="71"/>
      <c r="D4" s="129"/>
      <c r="E4" s="129"/>
      <c r="F4" s="129"/>
      <c r="G4" s="129"/>
      <c r="H4" s="129"/>
      <c r="I4" s="301"/>
    </row>
    <row r="5" spans="1:13" ht="15">
      <c r="A5" s="165" t="str">
        <f>'ფორმა N1'!D5</f>
        <v>მპგ საქართველოსთვის</v>
      </c>
      <c r="B5" s="75"/>
      <c r="C5" s="75"/>
      <c r="D5" s="302"/>
      <c r="E5" s="302"/>
      <c r="F5" s="302"/>
      <c r="G5" s="302"/>
      <c r="H5" s="302"/>
      <c r="I5" s="303"/>
    </row>
    <row r="6" spans="1:13" s="271" customFormat="1">
      <c r="A6" s="128"/>
      <c r="B6" s="129"/>
      <c r="C6" s="129"/>
      <c r="D6" s="129"/>
      <c r="E6" s="129"/>
      <c r="F6" s="129"/>
      <c r="G6" s="129"/>
      <c r="H6" s="129"/>
      <c r="I6" s="129"/>
    </row>
    <row r="7" spans="1:13" s="271" customFormat="1" ht="75">
      <c r="A7" s="304" t="s">
        <v>64</v>
      </c>
      <c r="B7" s="305" t="s">
        <v>341</v>
      </c>
      <c r="C7" s="305" t="s">
        <v>342</v>
      </c>
      <c r="D7" s="305" t="s">
        <v>346</v>
      </c>
      <c r="E7" s="305" t="s">
        <v>347</v>
      </c>
      <c r="F7" s="305" t="s">
        <v>343</v>
      </c>
      <c r="G7" s="305" t="s">
        <v>344</v>
      </c>
      <c r="H7" s="305" t="s">
        <v>354</v>
      </c>
      <c r="I7" s="305" t="s">
        <v>345</v>
      </c>
    </row>
    <row r="8" spans="1:13" s="271" customFormat="1" ht="15">
      <c r="A8" s="306">
        <v>1</v>
      </c>
      <c r="B8" s="306">
        <v>2</v>
      </c>
      <c r="C8" s="305">
        <v>3</v>
      </c>
      <c r="D8" s="306">
        <v>6</v>
      </c>
      <c r="E8" s="305">
        <v>7</v>
      </c>
      <c r="F8" s="306">
        <v>8</v>
      </c>
      <c r="G8" s="306">
        <v>9</v>
      </c>
      <c r="H8" s="306">
        <v>10</v>
      </c>
      <c r="I8" s="305">
        <v>11</v>
      </c>
    </row>
    <row r="9" spans="1:13" s="271" customFormat="1" ht="15">
      <c r="A9" s="307">
        <v>1</v>
      </c>
      <c r="B9" s="308"/>
      <c r="C9" s="308"/>
      <c r="D9" s="308"/>
      <c r="E9" s="308"/>
      <c r="F9" s="309"/>
      <c r="G9" s="309"/>
      <c r="H9" s="309"/>
      <c r="I9" s="308"/>
    </row>
    <row r="10" spans="1:13" s="271" customFormat="1" ht="15">
      <c r="A10" s="307">
        <v>2</v>
      </c>
      <c r="B10" s="308"/>
      <c r="C10" s="308"/>
      <c r="D10" s="308"/>
      <c r="E10" s="308"/>
      <c r="F10" s="309"/>
      <c r="G10" s="309"/>
      <c r="H10" s="309"/>
      <c r="I10" s="308"/>
    </row>
    <row r="11" spans="1:13" s="271" customFormat="1" ht="15">
      <c r="A11" s="307">
        <v>3</v>
      </c>
      <c r="B11" s="308"/>
      <c r="C11" s="308"/>
      <c r="D11" s="308"/>
      <c r="E11" s="308"/>
      <c r="F11" s="309"/>
      <c r="G11" s="309"/>
      <c r="H11" s="309"/>
      <c r="I11" s="308"/>
    </row>
    <row r="12" spans="1:13" s="271" customFormat="1" ht="15">
      <c r="A12" s="307">
        <v>4</v>
      </c>
      <c r="B12" s="308"/>
      <c r="C12" s="308"/>
      <c r="D12" s="308"/>
      <c r="E12" s="308"/>
      <c r="F12" s="309"/>
      <c r="G12" s="309"/>
      <c r="H12" s="309"/>
      <c r="I12" s="308"/>
    </row>
    <row r="13" spans="1:13" s="271" customFormat="1" ht="15">
      <c r="A13" s="307">
        <v>5</v>
      </c>
      <c r="B13" s="308"/>
      <c r="C13" s="308"/>
      <c r="D13" s="308"/>
      <c r="E13" s="308"/>
      <c r="F13" s="309"/>
      <c r="G13" s="309"/>
      <c r="H13" s="309"/>
      <c r="I13" s="308"/>
    </row>
    <row r="14" spans="1:13" s="271" customFormat="1" ht="15">
      <c r="A14" s="307">
        <v>6</v>
      </c>
      <c r="B14" s="308"/>
      <c r="C14" s="308"/>
      <c r="D14" s="308"/>
      <c r="E14" s="308"/>
      <c r="F14" s="309"/>
      <c r="G14" s="309"/>
      <c r="H14" s="309"/>
      <c r="I14" s="308"/>
    </row>
    <row r="15" spans="1:13" s="271" customFormat="1" ht="15">
      <c r="A15" s="307">
        <v>7</v>
      </c>
      <c r="B15" s="308"/>
      <c r="C15" s="308"/>
      <c r="D15" s="308"/>
      <c r="E15" s="308"/>
      <c r="F15" s="309"/>
      <c r="G15" s="309"/>
      <c r="H15" s="309"/>
      <c r="I15" s="308"/>
    </row>
    <row r="16" spans="1:13" s="271" customFormat="1" ht="15">
      <c r="A16" s="307">
        <v>8</v>
      </c>
      <c r="B16" s="308"/>
      <c r="C16" s="308"/>
      <c r="D16" s="308"/>
      <c r="E16" s="308"/>
      <c r="F16" s="309"/>
      <c r="G16" s="309"/>
      <c r="H16" s="309"/>
      <c r="I16" s="308"/>
    </row>
    <row r="17" spans="1:9" s="271" customFormat="1" ht="15">
      <c r="A17" s="307">
        <v>9</v>
      </c>
      <c r="B17" s="308"/>
      <c r="C17" s="308"/>
      <c r="D17" s="308"/>
      <c r="E17" s="308"/>
      <c r="F17" s="309"/>
      <c r="G17" s="309"/>
      <c r="H17" s="309"/>
      <c r="I17" s="308"/>
    </row>
    <row r="18" spans="1:9" s="271" customFormat="1" ht="15">
      <c r="A18" s="307">
        <v>10</v>
      </c>
      <c r="B18" s="308"/>
      <c r="C18" s="308"/>
      <c r="D18" s="308"/>
      <c r="E18" s="308"/>
      <c r="F18" s="309"/>
      <c r="G18" s="309"/>
      <c r="H18" s="309"/>
      <c r="I18" s="308"/>
    </row>
    <row r="19" spans="1:9" s="271" customFormat="1" ht="15">
      <c r="A19" s="307">
        <v>11</v>
      </c>
      <c r="B19" s="308"/>
      <c r="C19" s="308"/>
      <c r="D19" s="308"/>
      <c r="E19" s="308"/>
      <c r="F19" s="309"/>
      <c r="G19" s="309"/>
      <c r="H19" s="309"/>
      <c r="I19" s="308"/>
    </row>
    <row r="20" spans="1:9" s="271" customFormat="1" ht="15">
      <c r="A20" s="307">
        <v>12</v>
      </c>
      <c r="B20" s="308"/>
      <c r="C20" s="308"/>
      <c r="D20" s="308"/>
      <c r="E20" s="308"/>
      <c r="F20" s="309"/>
      <c r="G20" s="309"/>
      <c r="H20" s="309"/>
      <c r="I20" s="308"/>
    </row>
    <row r="21" spans="1:9" s="271" customFormat="1" ht="15">
      <c r="A21" s="307">
        <v>13</v>
      </c>
      <c r="B21" s="308"/>
      <c r="C21" s="308"/>
      <c r="D21" s="308"/>
      <c r="E21" s="308"/>
      <c r="F21" s="309"/>
      <c r="G21" s="309"/>
      <c r="H21" s="309"/>
      <c r="I21" s="308"/>
    </row>
    <row r="22" spans="1:9" s="271" customFormat="1" ht="15">
      <c r="A22" s="307">
        <v>14</v>
      </c>
      <c r="B22" s="308"/>
      <c r="C22" s="308"/>
      <c r="D22" s="308"/>
      <c r="E22" s="308"/>
      <c r="F22" s="309"/>
      <c r="G22" s="309"/>
      <c r="H22" s="309"/>
      <c r="I22" s="308"/>
    </row>
    <row r="23" spans="1:9" s="271" customFormat="1" ht="15">
      <c r="A23" s="307">
        <v>15</v>
      </c>
      <c r="B23" s="308"/>
      <c r="C23" s="308"/>
      <c r="D23" s="308"/>
      <c r="E23" s="308"/>
      <c r="F23" s="309"/>
      <c r="G23" s="309"/>
      <c r="H23" s="309"/>
      <c r="I23" s="308"/>
    </row>
    <row r="24" spans="1:9" s="271" customFormat="1" ht="15">
      <c r="A24" s="307">
        <v>16</v>
      </c>
      <c r="B24" s="308"/>
      <c r="C24" s="308"/>
      <c r="D24" s="308"/>
      <c r="E24" s="308"/>
      <c r="F24" s="309"/>
      <c r="G24" s="309"/>
      <c r="H24" s="309"/>
      <c r="I24" s="308"/>
    </row>
    <row r="25" spans="1:9" s="271" customFormat="1" ht="15">
      <c r="A25" s="307">
        <v>17</v>
      </c>
      <c r="B25" s="308"/>
      <c r="C25" s="308"/>
      <c r="D25" s="308"/>
      <c r="E25" s="308"/>
      <c r="F25" s="309"/>
      <c r="G25" s="309"/>
      <c r="H25" s="309"/>
      <c r="I25" s="308"/>
    </row>
    <row r="26" spans="1:9" s="271" customFormat="1" ht="15">
      <c r="A26" s="307">
        <v>18</v>
      </c>
      <c r="B26" s="308"/>
      <c r="C26" s="308"/>
      <c r="D26" s="308"/>
      <c r="E26" s="308"/>
      <c r="F26" s="309"/>
      <c r="G26" s="309"/>
      <c r="H26" s="309"/>
      <c r="I26" s="308"/>
    </row>
    <row r="27" spans="1:9" s="271" customFormat="1" ht="15">
      <c r="A27" s="307" t="s">
        <v>258</v>
      </c>
      <c r="B27" s="308"/>
      <c r="C27" s="308"/>
      <c r="D27" s="308"/>
      <c r="E27" s="308"/>
      <c r="F27" s="309"/>
      <c r="G27" s="309"/>
      <c r="H27" s="309"/>
      <c r="I27" s="308"/>
    </row>
    <row r="28" spans="1:9">
      <c r="A28" s="310"/>
      <c r="B28" s="310"/>
      <c r="C28" s="310"/>
      <c r="D28" s="310"/>
      <c r="E28" s="310"/>
      <c r="F28" s="310"/>
      <c r="G28" s="310"/>
      <c r="H28" s="310"/>
      <c r="I28" s="310"/>
    </row>
    <row r="29" spans="1:9">
      <c r="A29" s="310"/>
      <c r="B29" s="310"/>
      <c r="C29" s="310"/>
      <c r="D29" s="310"/>
      <c r="E29" s="310"/>
      <c r="F29" s="310"/>
      <c r="G29" s="310"/>
      <c r="H29" s="310"/>
      <c r="I29" s="310"/>
    </row>
    <row r="30" spans="1:9">
      <c r="A30" s="311"/>
      <c r="B30" s="310"/>
      <c r="C30" s="310"/>
      <c r="D30" s="310"/>
      <c r="E30" s="310"/>
      <c r="F30" s="310"/>
      <c r="G30" s="310"/>
      <c r="H30" s="310"/>
      <c r="I30" s="310"/>
    </row>
    <row r="31" spans="1:9" ht="15">
      <c r="A31" s="145"/>
      <c r="B31" s="147" t="s">
        <v>93</v>
      </c>
      <c r="C31" s="145"/>
      <c r="D31" s="145"/>
      <c r="E31" s="148"/>
      <c r="F31" s="145"/>
      <c r="G31" s="145"/>
      <c r="H31" s="145"/>
      <c r="I31" s="145"/>
    </row>
    <row r="32" spans="1:9" ht="15">
      <c r="A32" s="145"/>
      <c r="B32" s="145"/>
      <c r="C32" s="149"/>
      <c r="D32" s="145"/>
      <c r="F32" s="149"/>
      <c r="G32" s="312"/>
    </row>
    <row r="33" spans="2:6" ht="15">
      <c r="B33" s="145"/>
      <c r="C33" s="150" t="s">
        <v>248</v>
      </c>
      <c r="D33" s="145"/>
      <c r="F33" s="151" t="s">
        <v>253</v>
      </c>
    </row>
    <row r="34" spans="2:6" ht="15">
      <c r="B34" s="145"/>
      <c r="C34" s="152" t="s">
        <v>123</v>
      </c>
      <c r="D34" s="145"/>
      <c r="F34" s="145" t="s">
        <v>249</v>
      </c>
    </row>
    <row r="35" spans="2:6" ht="1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28" zoomScale="80" zoomScaleNormal="100" zoomScaleSheetLayoutView="80" workbookViewId="0">
      <selection activeCell="G34" sqref="G34"/>
    </sheetView>
  </sheetViews>
  <sheetFormatPr defaultColWidth="9.140625" defaultRowHeight="15"/>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c r="A1" s="597" t="s">
        <v>492</v>
      </c>
      <c r="B1" s="597"/>
      <c r="C1" s="597"/>
      <c r="D1" s="597"/>
      <c r="E1" s="71"/>
      <c r="F1" s="71"/>
      <c r="G1" s="71"/>
      <c r="H1" s="71"/>
      <c r="I1" s="266" t="s">
        <v>182</v>
      </c>
      <c r="J1" s="143"/>
    </row>
    <row r="2" spans="1:10">
      <c r="A2" s="71" t="s">
        <v>124</v>
      </c>
      <c r="B2" s="71"/>
      <c r="C2" s="71"/>
      <c r="D2" s="71"/>
      <c r="E2" s="71"/>
      <c r="F2" s="71"/>
      <c r="G2" s="71"/>
      <c r="H2" s="71"/>
      <c r="I2" s="144" t="str">
        <f>'ფორმა N1'!M2</f>
        <v>2023 წელი</v>
      </c>
      <c r="J2" s="143"/>
    </row>
    <row r="3" spans="1:10">
      <c r="A3" s="71"/>
      <c r="B3" s="71"/>
      <c r="C3" s="71"/>
      <c r="D3" s="71"/>
      <c r="E3" s="71"/>
      <c r="F3" s="71"/>
      <c r="G3" s="71"/>
      <c r="H3" s="71"/>
      <c r="I3" s="96"/>
      <c r="J3" s="143"/>
    </row>
    <row r="4" spans="1:10">
      <c r="A4" s="72" t="str">
        <f>'[3]ფორმა N2'!A4</f>
        <v>ანგარიშვალდებული პირის დასახელება:</v>
      </c>
      <c r="B4" s="71"/>
      <c r="C4" s="71"/>
      <c r="D4" s="71"/>
      <c r="E4" s="71"/>
      <c r="F4" s="71"/>
      <c r="G4" s="71"/>
      <c r="H4" s="71"/>
      <c r="I4" s="71"/>
      <c r="J4" s="98"/>
    </row>
    <row r="5" spans="1:10">
      <c r="A5" s="165" t="str">
        <f>'ფორმა N1'!D5</f>
        <v>მპგ საქართველოსთვის</v>
      </c>
      <c r="B5" s="165"/>
      <c r="C5" s="165"/>
      <c r="D5" s="165"/>
      <c r="E5" s="165"/>
      <c r="F5" s="165"/>
      <c r="G5" s="165"/>
      <c r="H5" s="165"/>
      <c r="I5" s="165"/>
      <c r="J5" s="151"/>
    </row>
    <row r="6" spans="1:10">
      <c r="A6" s="71"/>
      <c r="B6" s="71"/>
      <c r="C6" s="71"/>
      <c r="D6" s="71"/>
      <c r="E6" s="71"/>
      <c r="F6" s="71"/>
      <c r="G6" s="71"/>
      <c r="H6" s="71"/>
      <c r="I6" s="71"/>
      <c r="J6" s="99"/>
    </row>
    <row r="7" spans="1:10" ht="63.75" customHeight="1">
      <c r="A7" s="288" t="s">
        <v>64</v>
      </c>
      <c r="B7" s="289" t="s">
        <v>337</v>
      </c>
      <c r="C7" s="290" t="s">
        <v>374</v>
      </c>
      <c r="D7" s="290" t="s">
        <v>375</v>
      </c>
      <c r="E7" s="290" t="s">
        <v>338</v>
      </c>
      <c r="F7" s="290" t="s">
        <v>351</v>
      </c>
      <c r="G7" s="511" t="s">
        <v>352</v>
      </c>
      <c r="H7" s="290" t="s">
        <v>376</v>
      </c>
      <c r="I7" s="291" t="s">
        <v>353</v>
      </c>
      <c r="J7" s="99"/>
    </row>
    <row r="8" spans="1:10" ht="30">
      <c r="A8" s="621">
        <v>1</v>
      </c>
      <c r="B8" s="436">
        <v>44448</v>
      </c>
      <c r="C8" s="482" t="s">
        <v>529</v>
      </c>
      <c r="D8" s="293">
        <v>404559517</v>
      </c>
      <c r="E8" s="437" t="s">
        <v>530</v>
      </c>
      <c r="F8" s="428"/>
      <c r="G8" s="512"/>
      <c r="H8" s="510"/>
      <c r="I8" s="428">
        <f>198197</f>
        <v>198197</v>
      </c>
      <c r="J8" s="99"/>
    </row>
    <row r="9" spans="1:10" ht="30">
      <c r="A9" s="622"/>
      <c r="B9" s="436"/>
      <c r="C9" s="482" t="s">
        <v>529</v>
      </c>
      <c r="D9" s="293">
        <v>404559518</v>
      </c>
      <c r="E9" s="437" t="s">
        <v>615</v>
      </c>
      <c r="F9" s="428"/>
      <c r="G9" s="512"/>
      <c r="H9" s="510"/>
      <c r="I9" s="428">
        <f>12686.6+3243</f>
        <v>15929.6</v>
      </c>
      <c r="J9" s="99"/>
    </row>
    <row r="10" spans="1:10">
      <c r="A10" s="292">
        <v>2</v>
      </c>
      <c r="B10" s="436">
        <v>44425</v>
      </c>
      <c r="C10" s="482" t="s">
        <v>531</v>
      </c>
      <c r="D10" s="293">
        <v>204563873</v>
      </c>
      <c r="E10" s="437" t="s">
        <v>532</v>
      </c>
      <c r="F10" s="428"/>
      <c r="H10" s="294"/>
      <c r="I10" s="428">
        <v>5098</v>
      </c>
      <c r="J10" s="99"/>
    </row>
    <row r="11" spans="1:10" ht="30">
      <c r="A11" s="292">
        <v>3</v>
      </c>
      <c r="B11" s="436">
        <v>44449</v>
      </c>
      <c r="C11" s="482" t="s">
        <v>533</v>
      </c>
      <c r="D11" s="293">
        <v>204873388</v>
      </c>
      <c r="E11" s="437" t="s">
        <v>534</v>
      </c>
      <c r="F11" s="428"/>
      <c r="G11" s="428"/>
      <c r="H11" s="294"/>
      <c r="I11" s="428">
        <v>49006.71</v>
      </c>
      <c r="J11" s="99"/>
    </row>
    <row r="12" spans="1:10">
      <c r="A12" s="292">
        <v>4</v>
      </c>
      <c r="B12" s="436">
        <v>44431</v>
      </c>
      <c r="C12" s="482" t="s">
        <v>535</v>
      </c>
      <c r="D12" s="293">
        <v>405071755</v>
      </c>
      <c r="E12" s="437" t="s">
        <v>536</v>
      </c>
      <c r="F12" s="428"/>
      <c r="G12" s="428"/>
      <c r="H12" s="294"/>
      <c r="I12" s="453">
        <v>4085</v>
      </c>
      <c r="J12" s="99"/>
    </row>
    <row r="13" spans="1:10">
      <c r="A13" s="292">
        <v>5</v>
      </c>
      <c r="B13" s="436">
        <v>44422</v>
      </c>
      <c r="C13" s="482" t="s">
        <v>537</v>
      </c>
      <c r="D13" s="293">
        <v>245621288</v>
      </c>
      <c r="E13" s="437" t="s">
        <v>532</v>
      </c>
      <c r="F13" s="428"/>
      <c r="G13" s="428"/>
      <c r="H13" s="294"/>
      <c r="I13" s="428">
        <v>3888.85</v>
      </c>
      <c r="J13" s="99"/>
    </row>
    <row r="14" spans="1:10" ht="30">
      <c r="A14" s="292">
        <v>6</v>
      </c>
      <c r="B14" s="436">
        <v>44459</v>
      </c>
      <c r="C14" s="482" t="s">
        <v>538</v>
      </c>
      <c r="D14" s="293">
        <v>402064564</v>
      </c>
      <c r="E14" s="437" t="s">
        <v>539</v>
      </c>
      <c r="F14" s="428"/>
      <c r="G14" s="428"/>
      <c r="H14" s="294"/>
      <c r="I14" s="428">
        <v>1424.6000000000004</v>
      </c>
      <c r="J14" s="99"/>
    </row>
    <row r="15" spans="1:10" ht="26.45" customHeight="1">
      <c r="A15" s="292">
        <v>7</v>
      </c>
      <c r="B15" s="438">
        <v>44459</v>
      </c>
      <c r="C15" s="482" t="s">
        <v>540</v>
      </c>
      <c r="D15" s="293">
        <v>205263258</v>
      </c>
      <c r="E15" s="437" t="s">
        <v>541</v>
      </c>
      <c r="F15" s="428"/>
      <c r="G15" s="428"/>
      <c r="H15" s="294"/>
      <c r="I15" s="347">
        <v>27564</v>
      </c>
      <c r="J15" s="99"/>
    </row>
    <row r="16" spans="1:10">
      <c r="A16" s="292">
        <v>8</v>
      </c>
      <c r="B16" s="436">
        <v>44461</v>
      </c>
      <c r="C16" s="482" t="s">
        <v>542</v>
      </c>
      <c r="D16" s="293">
        <v>412681904</v>
      </c>
      <c r="E16" s="437" t="s">
        <v>536</v>
      </c>
      <c r="F16" s="439"/>
      <c r="G16" s="428"/>
      <c r="H16" s="294"/>
      <c r="I16" s="428">
        <v>255</v>
      </c>
      <c r="J16" s="99"/>
    </row>
    <row r="17" spans="1:10" ht="30">
      <c r="A17" s="292">
        <v>9</v>
      </c>
      <c r="B17" s="436">
        <v>44463</v>
      </c>
      <c r="C17" s="482" t="s">
        <v>543</v>
      </c>
      <c r="D17" s="293">
        <v>208149859</v>
      </c>
      <c r="E17" s="437" t="s">
        <v>530</v>
      </c>
      <c r="F17" s="439"/>
      <c r="G17" s="428"/>
      <c r="H17" s="294"/>
      <c r="I17" s="347">
        <v>7750</v>
      </c>
      <c r="J17" s="99"/>
    </row>
    <row r="18" spans="1:10" ht="30">
      <c r="A18" s="292">
        <v>10</v>
      </c>
      <c r="B18" s="436">
        <v>44429</v>
      </c>
      <c r="C18" s="482" t="s">
        <v>544</v>
      </c>
      <c r="D18" s="293">
        <v>404384395</v>
      </c>
      <c r="E18" s="437" t="s">
        <v>545</v>
      </c>
      <c r="F18" s="428"/>
      <c r="G18" s="428"/>
      <c r="H18" s="294"/>
      <c r="I18" s="347">
        <v>8985</v>
      </c>
      <c r="J18" s="99"/>
    </row>
    <row r="19" spans="1:10">
      <c r="A19" s="292">
        <v>11</v>
      </c>
      <c r="B19" s="436">
        <v>44453</v>
      </c>
      <c r="C19" s="482" t="s">
        <v>546</v>
      </c>
      <c r="D19" s="293">
        <v>25001010652</v>
      </c>
      <c r="E19" s="437" t="s">
        <v>532</v>
      </c>
      <c r="F19" s="439"/>
      <c r="G19" s="428"/>
      <c r="H19" s="294"/>
      <c r="I19" s="347">
        <v>400</v>
      </c>
      <c r="J19" s="99"/>
    </row>
    <row r="20" spans="1:10">
      <c r="A20" s="292">
        <v>12</v>
      </c>
      <c r="B20" s="436">
        <v>44468</v>
      </c>
      <c r="C20" s="482" t="s">
        <v>547</v>
      </c>
      <c r="D20" s="293">
        <v>60001140732</v>
      </c>
      <c r="E20" s="437" t="s">
        <v>536</v>
      </c>
      <c r="F20" s="428"/>
      <c r="G20" s="428"/>
      <c r="H20" s="294"/>
      <c r="I20" s="347">
        <v>750</v>
      </c>
      <c r="J20" s="99"/>
    </row>
    <row r="21" spans="1:10" ht="30">
      <c r="A21" s="292">
        <v>13</v>
      </c>
      <c r="B21" s="436">
        <v>44470</v>
      </c>
      <c r="C21" s="482" t="s">
        <v>548</v>
      </c>
      <c r="D21" s="293">
        <v>61001026160</v>
      </c>
      <c r="E21" s="437" t="s">
        <v>549</v>
      </c>
      <c r="F21" s="428"/>
      <c r="G21" s="428"/>
      <c r="H21" s="294"/>
      <c r="I21" s="347">
        <v>2408</v>
      </c>
      <c r="J21" s="99"/>
    </row>
    <row r="22" spans="1:10" ht="45">
      <c r="A22" s="292">
        <v>14</v>
      </c>
      <c r="B22" s="436">
        <v>44466</v>
      </c>
      <c r="C22" s="482" t="s">
        <v>550</v>
      </c>
      <c r="D22" s="293">
        <v>204563640</v>
      </c>
      <c r="E22" s="437" t="s">
        <v>551</v>
      </c>
      <c r="F22" s="428"/>
      <c r="G22" s="428"/>
      <c r="H22" s="294"/>
      <c r="I22" s="347">
        <v>110</v>
      </c>
      <c r="J22" s="99"/>
    </row>
    <row r="23" spans="1:10">
      <c r="A23" s="292">
        <v>15</v>
      </c>
      <c r="B23" s="436">
        <v>44424</v>
      </c>
      <c r="C23" s="482" t="s">
        <v>552</v>
      </c>
      <c r="D23" s="293">
        <v>424068378</v>
      </c>
      <c r="E23" s="437" t="s">
        <v>532</v>
      </c>
      <c r="F23" s="428"/>
      <c r="G23" s="428"/>
      <c r="H23" s="294"/>
      <c r="I23" s="347">
        <v>350</v>
      </c>
      <c r="J23" s="99"/>
    </row>
    <row r="24" spans="1:10" ht="30">
      <c r="A24" s="292">
        <v>16</v>
      </c>
      <c r="B24" s="436">
        <v>44378</v>
      </c>
      <c r="C24" s="482" t="s">
        <v>553</v>
      </c>
      <c r="D24" s="293">
        <v>205284789</v>
      </c>
      <c r="E24" s="437" t="s">
        <v>545</v>
      </c>
      <c r="F24" s="428"/>
      <c r="G24" s="428"/>
      <c r="H24" s="428"/>
      <c r="I24" s="347">
        <v>9952</v>
      </c>
      <c r="J24" s="99"/>
    </row>
    <row r="25" spans="1:10">
      <c r="A25" s="292">
        <v>17</v>
      </c>
      <c r="B25" s="436">
        <v>44440</v>
      </c>
      <c r="C25" s="483" t="s">
        <v>554</v>
      </c>
      <c r="D25" s="295">
        <v>202395540</v>
      </c>
      <c r="E25" s="298" t="s">
        <v>555</v>
      </c>
      <c r="F25" s="428"/>
      <c r="G25" s="428"/>
      <c r="H25" s="428"/>
      <c r="I25" s="347">
        <v>3750</v>
      </c>
      <c r="J25" s="99"/>
    </row>
    <row r="26" spans="1:10" ht="24">
      <c r="A26" s="292">
        <v>18</v>
      </c>
      <c r="B26" s="436">
        <v>44440</v>
      </c>
      <c r="C26" s="483" t="s">
        <v>554</v>
      </c>
      <c r="D26" s="295">
        <v>202395540</v>
      </c>
      <c r="E26" s="440" t="s">
        <v>556</v>
      </c>
      <c r="F26" s="428"/>
      <c r="G26" s="428"/>
      <c r="H26" s="428"/>
      <c r="I26" s="347">
        <v>10800</v>
      </c>
      <c r="J26" s="99"/>
    </row>
    <row r="27" spans="1:10">
      <c r="A27" s="292">
        <v>19</v>
      </c>
      <c r="B27" s="441">
        <v>44378</v>
      </c>
      <c r="C27" s="483" t="s">
        <v>557</v>
      </c>
      <c r="D27" s="442" t="s">
        <v>558</v>
      </c>
      <c r="E27" s="298" t="s">
        <v>555</v>
      </c>
      <c r="F27" s="428"/>
      <c r="G27" s="428"/>
      <c r="H27" s="428"/>
      <c r="I27" s="347">
        <v>5560.65</v>
      </c>
      <c r="J27" s="99"/>
    </row>
    <row r="28" spans="1:10">
      <c r="A28" s="292">
        <v>20</v>
      </c>
      <c r="B28" s="436">
        <v>44387</v>
      </c>
      <c r="C28" s="483" t="s">
        <v>559</v>
      </c>
      <c r="D28" s="295">
        <v>35001083912</v>
      </c>
      <c r="E28" s="298" t="s">
        <v>555</v>
      </c>
      <c r="F28" s="428"/>
      <c r="G28" s="428"/>
      <c r="H28" s="428"/>
      <c r="I28" s="347">
        <v>4000</v>
      </c>
      <c r="J28" s="99"/>
    </row>
    <row r="29" spans="1:10" ht="45">
      <c r="A29" s="292">
        <v>21</v>
      </c>
      <c r="B29" s="436">
        <v>44440</v>
      </c>
      <c r="C29" s="484" t="s">
        <v>560</v>
      </c>
      <c r="D29" s="295">
        <v>204558629</v>
      </c>
      <c r="E29" s="443" t="s">
        <v>561</v>
      </c>
      <c r="F29" s="444"/>
      <c r="G29" s="444"/>
      <c r="H29" s="444"/>
      <c r="I29" s="458">
        <v>19075.419999999998</v>
      </c>
      <c r="J29" s="99"/>
    </row>
    <row r="30" spans="1:10" ht="27">
      <c r="A30" s="513">
        <v>22</v>
      </c>
      <c r="B30" s="436">
        <v>44440</v>
      </c>
      <c r="C30" s="484" t="s">
        <v>562</v>
      </c>
      <c r="D30" s="445">
        <v>204565069</v>
      </c>
      <c r="E30" s="446" t="s">
        <v>563</v>
      </c>
      <c r="F30" s="447"/>
      <c r="G30" s="448"/>
      <c r="H30" s="448"/>
      <c r="I30" s="458">
        <v>37643</v>
      </c>
      <c r="J30" s="99"/>
    </row>
    <row r="31" spans="1:10" ht="30">
      <c r="A31" s="513"/>
      <c r="B31" s="436"/>
      <c r="C31" s="484" t="s">
        <v>562</v>
      </c>
      <c r="D31" s="445">
        <v>204565069</v>
      </c>
      <c r="E31" s="437" t="s">
        <v>615</v>
      </c>
      <c r="F31" s="447"/>
      <c r="G31" s="448"/>
      <c r="H31" s="448"/>
      <c r="I31" s="458">
        <f>6650.07+1328.8+1772</f>
        <v>9750.869999999999</v>
      </c>
      <c r="J31" s="99"/>
    </row>
    <row r="32" spans="1:10">
      <c r="A32" s="292">
        <v>23</v>
      </c>
      <c r="B32" s="436">
        <v>44440</v>
      </c>
      <c r="C32" s="484" t="s">
        <v>564</v>
      </c>
      <c r="D32" s="445">
        <v>204876606</v>
      </c>
      <c r="E32" s="449" t="s">
        <v>565</v>
      </c>
      <c r="F32" s="450"/>
      <c r="G32" s="428"/>
      <c r="H32" s="428"/>
      <c r="I32" s="458">
        <v>0.66</v>
      </c>
      <c r="J32" s="99"/>
    </row>
    <row r="33" spans="1:12" ht="19.149999999999999" customHeight="1">
      <c r="A33" s="292">
        <v>24</v>
      </c>
      <c r="B33" s="436">
        <v>44467</v>
      </c>
      <c r="C33" s="484" t="s">
        <v>566</v>
      </c>
      <c r="D33" s="445">
        <v>404404122</v>
      </c>
      <c r="E33" s="449" t="s">
        <v>567</v>
      </c>
      <c r="F33" s="447"/>
      <c r="G33" s="444"/>
      <c r="H33" s="297"/>
      <c r="I33" s="458">
        <v>10942.44</v>
      </c>
      <c r="J33" s="99"/>
    </row>
    <row r="34" spans="1:12">
      <c r="A34" s="292">
        <v>25</v>
      </c>
      <c r="B34" s="436">
        <v>44377</v>
      </c>
      <c r="C34" s="484" t="s">
        <v>568</v>
      </c>
      <c r="D34" s="445">
        <v>402028186</v>
      </c>
      <c r="E34" s="449" t="s">
        <v>555</v>
      </c>
      <c r="F34" s="450">
        <v>4000</v>
      </c>
      <c r="G34" s="428">
        <v>48000</v>
      </c>
      <c r="H34" s="297"/>
      <c r="I34" s="458">
        <f>84000+48000</f>
        <v>132000</v>
      </c>
      <c r="J34" s="99"/>
    </row>
    <row r="35" spans="1:12">
      <c r="A35" s="292">
        <v>26</v>
      </c>
      <c r="B35" s="436">
        <v>44287</v>
      </c>
      <c r="C35" s="484" t="s">
        <v>569</v>
      </c>
      <c r="D35" s="445">
        <v>202904651</v>
      </c>
      <c r="E35" s="449" t="s">
        <v>555</v>
      </c>
      <c r="F35" s="450"/>
      <c r="G35" s="456"/>
      <c r="H35" s="297"/>
      <c r="I35" s="459">
        <v>7900.25</v>
      </c>
      <c r="J35" s="99"/>
    </row>
    <row r="36" spans="1:12" ht="30">
      <c r="A36" s="292">
        <v>27</v>
      </c>
      <c r="B36" s="436"/>
      <c r="C36" s="484" t="s">
        <v>570</v>
      </c>
      <c r="D36" s="445">
        <v>404458840</v>
      </c>
      <c r="E36" s="449" t="s">
        <v>571</v>
      </c>
      <c r="F36" s="454"/>
      <c r="G36" s="428"/>
      <c r="H36" s="457"/>
      <c r="I36" s="460">
        <v>7.6</v>
      </c>
      <c r="J36" s="99"/>
    </row>
    <row r="37" spans="1:12" ht="33" customHeight="1">
      <c r="A37" s="292">
        <v>28</v>
      </c>
      <c r="B37" s="436">
        <v>44471</v>
      </c>
      <c r="C37" s="484" t="s">
        <v>572</v>
      </c>
      <c r="D37" s="445"/>
      <c r="E37" s="449"/>
      <c r="F37" s="455"/>
      <c r="G37" s="448"/>
      <c r="H37" s="457"/>
      <c r="I37" s="460">
        <v>63234.69</v>
      </c>
      <c r="J37" s="99"/>
    </row>
    <row r="38" spans="1:12">
      <c r="A38" s="292">
        <v>29</v>
      </c>
      <c r="B38" s="452">
        <v>101001000</v>
      </c>
      <c r="C38" s="484" t="s">
        <v>573</v>
      </c>
      <c r="D38" s="445"/>
      <c r="E38" s="449" t="s">
        <v>574</v>
      </c>
      <c r="F38" s="454"/>
      <c r="G38" s="428"/>
      <c r="H38" s="457"/>
      <c r="I38" s="428">
        <v>213.52</v>
      </c>
      <c r="J38" s="99"/>
    </row>
    <row r="40" spans="1:12">
      <c r="A40" s="598" t="s">
        <v>493</v>
      </c>
      <c r="B40" s="598"/>
      <c r="C40" s="598"/>
      <c r="D40" s="598"/>
      <c r="E40" s="598"/>
      <c r="F40" s="598"/>
      <c r="G40" s="598"/>
    </row>
    <row r="42" spans="1:12">
      <c r="B42" s="147" t="s">
        <v>93</v>
      </c>
      <c r="F42" s="148"/>
    </row>
    <row r="43" spans="1:12">
      <c r="C43" s="149"/>
      <c r="F43" s="149"/>
      <c r="G43" s="149"/>
      <c r="H43" s="151"/>
      <c r="I43" s="299"/>
      <c r="J43" s="170"/>
      <c r="K43" s="170"/>
      <c r="L43" s="170"/>
    </row>
    <row r="44" spans="1:12">
      <c r="A44" s="170"/>
      <c r="C44" s="150" t="s">
        <v>248</v>
      </c>
      <c r="F44" s="151" t="s">
        <v>253</v>
      </c>
      <c r="G44" s="150"/>
      <c r="H44" s="150"/>
      <c r="I44" s="299"/>
      <c r="J44" s="170"/>
      <c r="K44" s="170"/>
      <c r="L44" s="170"/>
    </row>
    <row r="45" spans="1:12">
      <c r="A45" s="170"/>
      <c r="C45" s="152" t="s">
        <v>123</v>
      </c>
      <c r="F45" s="145" t="s">
        <v>249</v>
      </c>
      <c r="I45" s="170"/>
      <c r="J45" s="170"/>
      <c r="K45" s="170"/>
      <c r="L45" s="170"/>
    </row>
    <row r="46" spans="1:12" s="170" customFormat="1">
      <c r="B46" s="145"/>
      <c r="C46" s="152"/>
      <c r="G46" s="152"/>
      <c r="H46" s="152"/>
    </row>
    <row r="47" spans="1:12" s="170" customFormat="1" ht="12.75"/>
    <row r="48" spans="1:12" s="170" customFormat="1" ht="12.75"/>
    <row r="49" s="170" customFormat="1" ht="12.75"/>
    <row r="50" s="170" customFormat="1" ht="12.75"/>
  </sheetData>
  <autoFilter ref="A7:I38"/>
  <mergeCells count="3">
    <mergeCell ref="A1:D1"/>
    <mergeCell ref="A40:G40"/>
    <mergeCell ref="A8:A9"/>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M2" sqref="M2:O2"/>
    </sheetView>
  </sheetViews>
  <sheetFormatPr defaultColWidth="9.140625" defaultRowHeight="12.75"/>
  <cols>
    <col min="1" max="1" width="2.7109375" style="274" customWidth="1"/>
    <col min="2" max="2" width="11" style="274" customWidth="1"/>
    <col min="3" max="3" width="23.42578125" style="274" customWidth="1"/>
    <col min="4" max="4" width="13.28515625" style="274" customWidth="1"/>
    <col min="5" max="5" width="10.28515625" style="274" customWidth="1"/>
    <col min="6" max="6" width="11.5703125" style="274" customWidth="1"/>
    <col min="7" max="7" width="12.28515625" style="274" customWidth="1"/>
    <col min="8" max="8" width="16.85546875" style="274" customWidth="1"/>
    <col min="9" max="9" width="17.5703125" style="274" customWidth="1"/>
    <col min="10" max="11" width="12.42578125" style="274" customWidth="1"/>
    <col min="12" max="12" width="24.85546875" style="274" customWidth="1"/>
    <col min="13" max="13" width="18.5703125" style="274" customWidth="1"/>
    <col min="14" max="14" width="0.85546875" style="274" customWidth="1"/>
    <col min="15" max="16384" width="9.140625" style="274"/>
  </cols>
  <sheetData>
    <row r="1" spans="1:15" ht="15">
      <c r="A1" s="623" t="s">
        <v>472</v>
      </c>
      <c r="B1" s="623"/>
      <c r="C1" s="623"/>
      <c r="D1" s="623"/>
      <c r="E1" s="623"/>
      <c r="F1" s="623"/>
      <c r="G1" s="623"/>
      <c r="H1" s="273"/>
      <c r="I1" s="272"/>
      <c r="J1" s="196"/>
      <c r="K1" s="196"/>
      <c r="L1" s="266"/>
      <c r="M1" s="577" t="s">
        <v>94</v>
      </c>
      <c r="N1" s="577"/>
      <c r="O1" s="577"/>
    </row>
    <row r="2" spans="1:15" ht="15">
      <c r="A2" s="272" t="s">
        <v>292</v>
      </c>
      <c r="B2" s="273"/>
      <c r="C2" s="273"/>
      <c r="D2" s="275"/>
      <c r="E2" s="275"/>
      <c r="F2" s="275"/>
      <c r="G2" s="275"/>
      <c r="H2" s="275"/>
      <c r="I2" s="273"/>
      <c r="J2" s="273"/>
      <c r="K2" s="273"/>
      <c r="L2" s="273"/>
      <c r="M2" s="577" t="s">
        <v>583</v>
      </c>
      <c r="N2" s="577"/>
      <c r="O2" s="577"/>
    </row>
    <row r="3" spans="1:15">
      <c r="A3" s="272"/>
      <c r="B3" s="273"/>
      <c r="C3" s="273"/>
      <c r="D3" s="275"/>
      <c r="E3" s="275"/>
      <c r="F3" s="275"/>
      <c r="G3" s="275"/>
      <c r="H3" s="275"/>
      <c r="I3" s="273"/>
      <c r="J3" s="273"/>
      <c r="K3" s="273"/>
      <c r="L3" s="273"/>
      <c r="M3" s="273"/>
      <c r="N3" s="272"/>
    </row>
    <row r="4" spans="1:15" ht="15">
      <c r="A4" s="106" t="s">
        <v>254</v>
      </c>
      <c r="B4" s="273"/>
      <c r="C4" s="273"/>
      <c r="D4" s="276"/>
      <c r="E4" s="277"/>
      <c r="F4" s="276"/>
      <c r="G4" s="275"/>
      <c r="H4" s="275"/>
      <c r="I4" s="275"/>
      <c r="J4" s="275"/>
      <c r="K4" s="275"/>
      <c r="L4" s="273"/>
      <c r="M4" s="275"/>
      <c r="N4" s="272"/>
    </row>
    <row r="5" spans="1:15">
      <c r="A5" s="278" t="str">
        <f>'ფორმა N1'!D5</f>
        <v>მპგ საქართველოსთვის</v>
      </c>
      <c r="B5" s="278"/>
      <c r="C5" s="278"/>
      <c r="D5" s="278"/>
      <c r="E5" s="279"/>
      <c r="F5" s="279"/>
      <c r="G5" s="279"/>
      <c r="H5" s="279"/>
      <c r="I5" s="279"/>
      <c r="J5" s="279"/>
      <c r="K5" s="279"/>
      <c r="L5" s="279"/>
      <c r="M5" s="279"/>
      <c r="N5" s="272"/>
    </row>
    <row r="6" spans="1:15" ht="13.5" thickBot="1">
      <c r="A6" s="280"/>
      <c r="B6" s="280"/>
      <c r="C6" s="280"/>
      <c r="D6" s="280"/>
      <c r="E6" s="280"/>
      <c r="F6" s="280"/>
      <c r="G6" s="280"/>
      <c r="H6" s="280"/>
      <c r="I6" s="280"/>
      <c r="J6" s="280"/>
      <c r="K6" s="280"/>
      <c r="L6" s="280"/>
      <c r="M6" s="280"/>
      <c r="N6" s="272"/>
    </row>
    <row r="7" spans="1:15" ht="51">
      <c r="A7" s="253" t="s">
        <v>64</v>
      </c>
      <c r="B7" s="154" t="s">
        <v>365</v>
      </c>
      <c r="C7" s="154" t="s">
        <v>366</v>
      </c>
      <c r="D7" s="155" t="s">
        <v>367</v>
      </c>
      <c r="E7" s="155" t="s">
        <v>255</v>
      </c>
      <c r="F7" s="155" t="s">
        <v>457</v>
      </c>
      <c r="G7" s="155" t="s">
        <v>458</v>
      </c>
      <c r="H7" s="154" t="s">
        <v>368</v>
      </c>
      <c r="I7" s="154" t="s">
        <v>369</v>
      </c>
      <c r="J7" s="154" t="s">
        <v>459</v>
      </c>
      <c r="K7" s="155" t="s">
        <v>460</v>
      </c>
      <c r="L7" s="155" t="s">
        <v>490</v>
      </c>
      <c r="M7" s="155" t="s">
        <v>364</v>
      </c>
      <c r="N7" s="272"/>
    </row>
    <row r="8" spans="1:15">
      <c r="A8" s="153">
        <v>1</v>
      </c>
      <c r="B8" s="154">
        <v>2</v>
      </c>
      <c r="C8" s="154">
        <v>3</v>
      </c>
      <c r="D8" s="155">
        <v>4</v>
      </c>
      <c r="E8" s="155">
        <v>5</v>
      </c>
      <c r="F8" s="155">
        <v>6</v>
      </c>
      <c r="G8" s="155">
        <v>7</v>
      </c>
      <c r="H8" s="155">
        <v>8</v>
      </c>
      <c r="I8" s="155">
        <v>9</v>
      </c>
      <c r="J8" s="155">
        <v>10</v>
      </c>
      <c r="K8" s="155">
        <v>11</v>
      </c>
      <c r="L8" s="155">
        <v>12</v>
      </c>
      <c r="M8" s="155">
        <v>13</v>
      </c>
      <c r="N8" s="272"/>
    </row>
    <row r="9" spans="1:15" ht="15">
      <c r="A9" s="281">
        <v>1</v>
      </c>
      <c r="B9" s="282"/>
      <c r="C9" s="283"/>
      <c r="D9" s="281"/>
      <c r="E9" s="281"/>
      <c r="F9" s="281"/>
      <c r="G9" s="281"/>
      <c r="H9" s="281"/>
      <c r="I9" s="281"/>
      <c r="J9" s="281"/>
      <c r="K9" s="281"/>
      <c r="L9" s="281"/>
      <c r="M9" s="284" t="str">
        <f t="shared" ref="M9:M33" si="0">IF(ISBLANK(B9),"",$M$2)</f>
        <v/>
      </c>
      <c r="N9" s="272"/>
    </row>
    <row r="10" spans="1:15" ht="15">
      <c r="A10" s="281">
        <v>2</v>
      </c>
      <c r="B10" s="282"/>
      <c r="C10" s="283"/>
      <c r="D10" s="281"/>
      <c r="E10" s="281"/>
      <c r="F10" s="281"/>
      <c r="G10" s="281"/>
      <c r="H10" s="281"/>
      <c r="I10" s="281"/>
      <c r="J10" s="281"/>
      <c r="K10" s="281"/>
      <c r="L10" s="281"/>
      <c r="M10" s="284" t="str">
        <f t="shared" si="0"/>
        <v/>
      </c>
      <c r="N10" s="272"/>
    </row>
    <row r="11" spans="1:15" ht="15">
      <c r="A11" s="281">
        <v>3</v>
      </c>
      <c r="B11" s="282"/>
      <c r="C11" s="283"/>
      <c r="D11" s="281"/>
      <c r="E11" s="281"/>
      <c r="F11" s="281"/>
      <c r="G11" s="281"/>
      <c r="H11" s="281"/>
      <c r="I11" s="281"/>
      <c r="J11" s="281"/>
      <c r="K11" s="281"/>
      <c r="L11" s="281"/>
      <c r="M11" s="284" t="str">
        <f t="shared" si="0"/>
        <v/>
      </c>
      <c r="N11" s="272"/>
    </row>
    <row r="12" spans="1:15" ht="15">
      <c r="A12" s="281">
        <v>4</v>
      </c>
      <c r="B12" s="282"/>
      <c r="C12" s="283"/>
      <c r="D12" s="281"/>
      <c r="E12" s="281"/>
      <c r="F12" s="281"/>
      <c r="G12" s="281"/>
      <c r="H12" s="281"/>
      <c r="I12" s="281"/>
      <c r="J12" s="281"/>
      <c r="K12" s="281"/>
      <c r="L12" s="281"/>
      <c r="M12" s="284" t="str">
        <f t="shared" si="0"/>
        <v/>
      </c>
      <c r="N12" s="272"/>
    </row>
    <row r="13" spans="1:15" ht="15">
      <c r="A13" s="281">
        <v>5</v>
      </c>
      <c r="B13" s="282"/>
      <c r="C13" s="283"/>
      <c r="D13" s="281"/>
      <c r="E13" s="281"/>
      <c r="F13" s="281"/>
      <c r="G13" s="281"/>
      <c r="H13" s="281"/>
      <c r="I13" s="281"/>
      <c r="J13" s="281"/>
      <c r="K13" s="281"/>
      <c r="L13" s="281"/>
      <c r="M13" s="284" t="str">
        <f t="shared" si="0"/>
        <v/>
      </c>
      <c r="N13" s="272"/>
    </row>
    <row r="14" spans="1:15" ht="15">
      <c r="A14" s="281">
        <v>6</v>
      </c>
      <c r="B14" s="282"/>
      <c r="C14" s="283"/>
      <c r="D14" s="281"/>
      <c r="E14" s="281"/>
      <c r="F14" s="281"/>
      <c r="G14" s="281"/>
      <c r="H14" s="281"/>
      <c r="I14" s="281"/>
      <c r="J14" s="281"/>
      <c r="K14" s="281"/>
      <c r="L14" s="281"/>
      <c r="M14" s="284" t="str">
        <f t="shared" si="0"/>
        <v/>
      </c>
      <c r="N14" s="272"/>
    </row>
    <row r="15" spans="1:15" ht="15">
      <c r="A15" s="281">
        <v>7</v>
      </c>
      <c r="B15" s="282"/>
      <c r="C15" s="283"/>
      <c r="D15" s="281"/>
      <c r="E15" s="281"/>
      <c r="F15" s="281"/>
      <c r="G15" s="281"/>
      <c r="H15" s="281"/>
      <c r="I15" s="281"/>
      <c r="J15" s="281"/>
      <c r="K15" s="281"/>
      <c r="L15" s="281"/>
      <c r="M15" s="284" t="str">
        <f t="shared" si="0"/>
        <v/>
      </c>
      <c r="N15" s="272"/>
    </row>
    <row r="16" spans="1:15" ht="15">
      <c r="A16" s="281">
        <v>8</v>
      </c>
      <c r="B16" s="282"/>
      <c r="C16" s="283"/>
      <c r="D16" s="281"/>
      <c r="E16" s="281"/>
      <c r="F16" s="281"/>
      <c r="G16" s="281"/>
      <c r="H16" s="281"/>
      <c r="I16" s="281"/>
      <c r="J16" s="281"/>
      <c r="K16" s="281"/>
      <c r="L16" s="281"/>
      <c r="M16" s="284" t="str">
        <f t="shared" si="0"/>
        <v/>
      </c>
      <c r="N16" s="272"/>
    </row>
    <row r="17" spans="1:14" ht="15">
      <c r="A17" s="281">
        <v>9</v>
      </c>
      <c r="B17" s="282"/>
      <c r="C17" s="283"/>
      <c r="D17" s="281"/>
      <c r="E17" s="281"/>
      <c r="F17" s="281"/>
      <c r="G17" s="281"/>
      <c r="H17" s="281"/>
      <c r="I17" s="281"/>
      <c r="J17" s="281"/>
      <c r="K17" s="281"/>
      <c r="L17" s="281"/>
      <c r="M17" s="284" t="str">
        <f t="shared" si="0"/>
        <v/>
      </c>
      <c r="N17" s="272"/>
    </row>
    <row r="18" spans="1:14" ht="15">
      <c r="A18" s="281">
        <v>10</v>
      </c>
      <c r="B18" s="282"/>
      <c r="C18" s="283"/>
      <c r="D18" s="281"/>
      <c r="E18" s="281"/>
      <c r="F18" s="281"/>
      <c r="G18" s="281"/>
      <c r="H18" s="281"/>
      <c r="I18" s="281"/>
      <c r="J18" s="281"/>
      <c r="K18" s="281"/>
      <c r="L18" s="281"/>
      <c r="M18" s="284" t="str">
        <f t="shared" si="0"/>
        <v/>
      </c>
      <c r="N18" s="272"/>
    </row>
    <row r="19" spans="1:14" ht="15">
      <c r="A19" s="281">
        <v>11</v>
      </c>
      <c r="B19" s="282"/>
      <c r="C19" s="283"/>
      <c r="D19" s="281"/>
      <c r="E19" s="281"/>
      <c r="F19" s="281"/>
      <c r="G19" s="281"/>
      <c r="H19" s="281"/>
      <c r="I19" s="281"/>
      <c r="J19" s="281"/>
      <c r="K19" s="281"/>
      <c r="L19" s="281"/>
      <c r="M19" s="284" t="str">
        <f t="shared" si="0"/>
        <v/>
      </c>
      <c r="N19" s="272"/>
    </row>
    <row r="20" spans="1:14" ht="15">
      <c r="A20" s="281">
        <v>12</v>
      </c>
      <c r="B20" s="282"/>
      <c r="C20" s="283"/>
      <c r="D20" s="281"/>
      <c r="E20" s="281"/>
      <c r="F20" s="281"/>
      <c r="G20" s="281"/>
      <c r="H20" s="281"/>
      <c r="I20" s="281"/>
      <c r="J20" s="281"/>
      <c r="K20" s="281"/>
      <c r="L20" s="281"/>
      <c r="M20" s="284" t="str">
        <f t="shared" si="0"/>
        <v/>
      </c>
      <c r="N20" s="272"/>
    </row>
    <row r="21" spans="1:14" ht="15">
      <c r="A21" s="281">
        <v>13</v>
      </c>
      <c r="B21" s="282"/>
      <c r="C21" s="283"/>
      <c r="D21" s="281"/>
      <c r="E21" s="281"/>
      <c r="F21" s="281"/>
      <c r="G21" s="281"/>
      <c r="H21" s="281"/>
      <c r="I21" s="281"/>
      <c r="J21" s="281"/>
      <c r="K21" s="281"/>
      <c r="L21" s="281"/>
      <c r="M21" s="284" t="str">
        <f t="shared" si="0"/>
        <v/>
      </c>
      <c r="N21" s="272"/>
    </row>
    <row r="22" spans="1:14" ht="15">
      <c r="A22" s="281">
        <v>14</v>
      </c>
      <c r="B22" s="282"/>
      <c r="C22" s="283"/>
      <c r="D22" s="281"/>
      <c r="E22" s="281"/>
      <c r="F22" s="281"/>
      <c r="G22" s="281"/>
      <c r="H22" s="281"/>
      <c r="I22" s="281"/>
      <c r="J22" s="281"/>
      <c r="K22" s="281"/>
      <c r="L22" s="281"/>
      <c r="M22" s="284" t="str">
        <f t="shared" si="0"/>
        <v/>
      </c>
      <c r="N22" s="272"/>
    </row>
    <row r="23" spans="1:14" ht="15">
      <c r="A23" s="281">
        <v>15</v>
      </c>
      <c r="B23" s="282"/>
      <c r="C23" s="283"/>
      <c r="D23" s="281"/>
      <c r="E23" s="281"/>
      <c r="F23" s="281"/>
      <c r="G23" s="281"/>
      <c r="H23" s="281"/>
      <c r="I23" s="281"/>
      <c r="J23" s="281"/>
      <c r="K23" s="281"/>
      <c r="L23" s="281"/>
      <c r="M23" s="284" t="str">
        <f t="shared" si="0"/>
        <v/>
      </c>
      <c r="N23" s="272"/>
    </row>
    <row r="24" spans="1:14" ht="15">
      <c r="A24" s="281">
        <v>16</v>
      </c>
      <c r="B24" s="282"/>
      <c r="C24" s="283"/>
      <c r="D24" s="281"/>
      <c r="E24" s="281"/>
      <c r="F24" s="281"/>
      <c r="G24" s="281"/>
      <c r="H24" s="281"/>
      <c r="I24" s="281"/>
      <c r="J24" s="281"/>
      <c r="K24" s="281"/>
      <c r="L24" s="281"/>
      <c r="M24" s="284" t="str">
        <f t="shared" si="0"/>
        <v/>
      </c>
      <c r="N24" s="272"/>
    </row>
    <row r="25" spans="1:14" ht="15">
      <c r="A25" s="281">
        <v>17</v>
      </c>
      <c r="B25" s="282"/>
      <c r="C25" s="283"/>
      <c r="D25" s="281"/>
      <c r="E25" s="281"/>
      <c r="F25" s="281"/>
      <c r="G25" s="281"/>
      <c r="H25" s="281"/>
      <c r="I25" s="281"/>
      <c r="J25" s="281"/>
      <c r="K25" s="281"/>
      <c r="L25" s="281"/>
      <c r="M25" s="284" t="str">
        <f t="shared" si="0"/>
        <v/>
      </c>
      <c r="N25" s="272"/>
    </row>
    <row r="26" spans="1:14" ht="15">
      <c r="A26" s="281">
        <v>18</v>
      </c>
      <c r="B26" s="282"/>
      <c r="C26" s="283"/>
      <c r="D26" s="281"/>
      <c r="E26" s="281"/>
      <c r="F26" s="281"/>
      <c r="G26" s="281"/>
      <c r="H26" s="281"/>
      <c r="I26" s="281"/>
      <c r="J26" s="281"/>
      <c r="K26" s="281"/>
      <c r="L26" s="281"/>
      <c r="M26" s="284" t="str">
        <f t="shared" si="0"/>
        <v/>
      </c>
      <c r="N26" s="272"/>
    </row>
    <row r="27" spans="1:14" ht="15">
      <c r="A27" s="281">
        <v>19</v>
      </c>
      <c r="B27" s="282"/>
      <c r="C27" s="283"/>
      <c r="D27" s="281"/>
      <c r="E27" s="281"/>
      <c r="F27" s="281"/>
      <c r="G27" s="281"/>
      <c r="H27" s="281"/>
      <c r="I27" s="281"/>
      <c r="J27" s="281"/>
      <c r="K27" s="281"/>
      <c r="L27" s="281"/>
      <c r="M27" s="284" t="str">
        <f t="shared" si="0"/>
        <v/>
      </c>
      <c r="N27" s="272"/>
    </row>
    <row r="28" spans="1:14" ht="15">
      <c r="A28" s="281">
        <v>20</v>
      </c>
      <c r="B28" s="282"/>
      <c r="C28" s="283"/>
      <c r="D28" s="281"/>
      <c r="E28" s="281"/>
      <c r="F28" s="281"/>
      <c r="G28" s="281"/>
      <c r="H28" s="281"/>
      <c r="I28" s="281"/>
      <c r="J28" s="281"/>
      <c r="K28" s="281"/>
      <c r="L28" s="281"/>
      <c r="M28" s="284" t="str">
        <f t="shared" si="0"/>
        <v/>
      </c>
      <c r="N28" s="272"/>
    </row>
    <row r="29" spans="1:14" ht="15">
      <c r="A29" s="281">
        <v>21</v>
      </c>
      <c r="B29" s="282"/>
      <c r="C29" s="283"/>
      <c r="D29" s="281"/>
      <c r="E29" s="281"/>
      <c r="F29" s="281"/>
      <c r="G29" s="281"/>
      <c r="H29" s="281"/>
      <c r="I29" s="281"/>
      <c r="J29" s="281"/>
      <c r="K29" s="281"/>
      <c r="L29" s="281"/>
      <c r="M29" s="284" t="str">
        <f t="shared" si="0"/>
        <v/>
      </c>
      <c r="N29" s="272"/>
    </row>
    <row r="30" spans="1:14" ht="15">
      <c r="A30" s="281">
        <v>22</v>
      </c>
      <c r="B30" s="282"/>
      <c r="C30" s="283"/>
      <c r="D30" s="281"/>
      <c r="E30" s="281"/>
      <c r="F30" s="281"/>
      <c r="G30" s="281"/>
      <c r="H30" s="281"/>
      <c r="I30" s="281"/>
      <c r="J30" s="281"/>
      <c r="K30" s="281"/>
      <c r="L30" s="281"/>
      <c r="M30" s="284" t="str">
        <f t="shared" si="0"/>
        <v/>
      </c>
      <c r="N30" s="272"/>
    </row>
    <row r="31" spans="1:14" ht="15">
      <c r="A31" s="281">
        <v>23</v>
      </c>
      <c r="B31" s="282"/>
      <c r="C31" s="283"/>
      <c r="D31" s="281"/>
      <c r="E31" s="281"/>
      <c r="F31" s="281"/>
      <c r="G31" s="281"/>
      <c r="H31" s="281"/>
      <c r="I31" s="281"/>
      <c r="J31" s="281"/>
      <c r="K31" s="281"/>
      <c r="L31" s="281"/>
      <c r="M31" s="284" t="str">
        <f t="shared" si="0"/>
        <v/>
      </c>
      <c r="N31" s="272"/>
    </row>
    <row r="32" spans="1:14" ht="15">
      <c r="A32" s="281">
        <v>24</v>
      </c>
      <c r="B32" s="282"/>
      <c r="C32" s="283"/>
      <c r="D32" s="281"/>
      <c r="E32" s="281"/>
      <c r="F32" s="281"/>
      <c r="G32" s="281"/>
      <c r="H32" s="281"/>
      <c r="I32" s="281"/>
      <c r="J32" s="281"/>
      <c r="K32" s="281"/>
      <c r="L32" s="281"/>
      <c r="M32" s="284" t="str">
        <f t="shared" si="0"/>
        <v/>
      </c>
      <c r="N32" s="272"/>
    </row>
    <row r="33" spans="1:14" ht="15">
      <c r="A33" s="285" t="s">
        <v>258</v>
      </c>
      <c r="B33" s="282"/>
      <c r="C33" s="283"/>
      <c r="D33" s="281"/>
      <c r="E33" s="281"/>
      <c r="F33" s="281"/>
      <c r="G33" s="281"/>
      <c r="H33" s="281"/>
      <c r="I33" s="281"/>
      <c r="J33" s="281"/>
      <c r="K33" s="281"/>
      <c r="L33" s="281"/>
      <c r="M33" s="284" t="str">
        <f t="shared" si="0"/>
        <v/>
      </c>
      <c r="N33" s="272"/>
    </row>
    <row r="34" spans="1:14" s="286" customFormat="1"/>
    <row r="35" spans="1:14" ht="33.6" customHeight="1">
      <c r="A35" s="624" t="s">
        <v>491</v>
      </c>
      <c r="B35" s="625"/>
      <c r="C35" s="625"/>
      <c r="D35" s="625"/>
      <c r="E35" s="625"/>
      <c r="F35" s="625"/>
      <c r="G35" s="625"/>
      <c r="H35" s="625"/>
      <c r="I35" s="625"/>
      <c r="J35" s="625"/>
      <c r="K35" s="625"/>
      <c r="L35" s="625"/>
      <c r="M35" s="625"/>
    </row>
    <row r="36" spans="1:14" ht="19.149999999999999" customHeight="1">
      <c r="A36" s="626" t="s">
        <v>483</v>
      </c>
      <c r="B36" s="626"/>
      <c r="C36" s="626"/>
      <c r="D36" s="626"/>
      <c r="E36" s="626"/>
      <c r="F36" s="626"/>
      <c r="G36" s="626"/>
      <c r="H36" s="626"/>
      <c r="I36" s="626"/>
      <c r="J36" s="626"/>
      <c r="K36" s="626"/>
      <c r="L36" s="626"/>
      <c r="M36" s="626"/>
    </row>
    <row r="37" spans="1:14" s="20" customFormat="1" ht="15">
      <c r="B37" s="156" t="s">
        <v>93</v>
      </c>
    </row>
    <row r="38" spans="1:14" s="20" customFormat="1" ht="15">
      <c r="B38" s="156"/>
    </row>
    <row r="39" spans="1:14" s="20" customFormat="1" ht="15">
      <c r="C39" s="158"/>
      <c r="D39" s="157"/>
      <c r="E39" s="157"/>
      <c r="H39" s="158"/>
      <c r="I39" s="158"/>
      <c r="J39" s="157"/>
      <c r="K39" s="157"/>
      <c r="L39" s="157"/>
    </row>
    <row r="40" spans="1:14" s="20" customFormat="1" ht="15">
      <c r="C40" s="159" t="s">
        <v>248</v>
      </c>
      <c r="D40" s="157"/>
      <c r="E40" s="157"/>
      <c r="H40" s="156" t="s">
        <v>294</v>
      </c>
      <c r="M40" s="157"/>
    </row>
    <row r="41" spans="1:14" s="20" customFormat="1" ht="15">
      <c r="C41" s="159" t="s">
        <v>123</v>
      </c>
      <c r="D41" s="157"/>
      <c r="E41" s="157"/>
      <c r="H41" s="160" t="s">
        <v>249</v>
      </c>
      <c r="M41" s="157"/>
    </row>
    <row r="42" spans="1:14" ht="15">
      <c r="C42" s="159"/>
      <c r="F42" s="160"/>
      <c r="J42" s="287"/>
      <c r="K42" s="287"/>
      <c r="L42" s="287"/>
      <c r="M42" s="287"/>
    </row>
    <row r="43" spans="1:14" ht="1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Normal="100" zoomScaleSheetLayoutView="100" workbookViewId="0">
      <selection activeCell="C40" sqref="C40"/>
    </sheetView>
  </sheetViews>
  <sheetFormatPr defaultColWidth="9.140625" defaultRowHeight="12.75"/>
  <cols>
    <col min="1" max="1" width="7.28515625" style="161" customWidth="1"/>
    <col min="2" max="2" width="57.28515625" style="161" customWidth="1"/>
    <col min="3" max="3" width="24.140625" style="161" customWidth="1"/>
    <col min="4" max="16384" width="9.140625" style="161"/>
  </cols>
  <sheetData>
    <row r="1" spans="1:3" s="6" customFormat="1" ht="18.75" customHeight="1">
      <c r="A1" s="627" t="s">
        <v>473</v>
      </c>
      <c r="B1" s="627"/>
      <c r="C1" s="227" t="s">
        <v>94</v>
      </c>
    </row>
    <row r="2" spans="1:3" s="6" customFormat="1" ht="15">
      <c r="A2" s="627"/>
      <c r="B2" s="627"/>
      <c r="C2" s="224" t="str">
        <f>'ფორმა N1'!M2</f>
        <v>2023 წელი</v>
      </c>
    </row>
    <row r="3" spans="1:3" s="6" customFormat="1" ht="15">
      <c r="A3" s="228" t="s">
        <v>124</v>
      </c>
      <c r="B3" s="225"/>
      <c r="C3" s="226"/>
    </row>
    <row r="4" spans="1:3" s="6" customFormat="1" ht="15">
      <c r="A4" s="106"/>
      <c r="B4" s="225"/>
      <c r="C4" s="226"/>
    </row>
    <row r="5" spans="1:3" s="20" customFormat="1" ht="15">
      <c r="A5" s="628" t="s">
        <v>254</v>
      </c>
      <c r="B5" s="628"/>
      <c r="C5" s="106"/>
    </row>
    <row r="6" spans="1:3" s="20" customFormat="1" ht="15">
      <c r="A6" s="268" t="str">
        <f>'ფორმა N1'!D5</f>
        <v>მპგ საქართველოსთვის</v>
      </c>
      <c r="B6" s="268"/>
      <c r="C6" s="106"/>
    </row>
    <row r="7" spans="1:3">
      <c r="A7" s="229"/>
      <c r="B7" s="229"/>
      <c r="C7" s="229"/>
    </row>
    <row r="8" spans="1:3">
      <c r="A8" s="229"/>
      <c r="B8" s="229"/>
      <c r="C8" s="229"/>
    </row>
    <row r="9" spans="1:3" ht="30" customHeight="1">
      <c r="A9" s="230" t="s">
        <v>64</v>
      </c>
      <c r="B9" s="230" t="s">
        <v>11</v>
      </c>
      <c r="C9" s="231" t="s">
        <v>9</v>
      </c>
    </row>
    <row r="10" spans="1:3" ht="15">
      <c r="A10" s="232">
        <v>1</v>
      </c>
      <c r="B10" s="233" t="s">
        <v>57</v>
      </c>
      <c r="C10" s="234">
        <f>'ფორმა N4'!D11+'ფორმა N5'!D9</f>
        <v>2610.29</v>
      </c>
    </row>
    <row r="11" spans="1:3" ht="15">
      <c r="A11" s="235">
        <v>1.1000000000000001</v>
      </c>
      <c r="B11" s="233" t="s">
        <v>418</v>
      </c>
      <c r="C11" s="236">
        <f>'ფორმა N4'!D39+'ფორმა N5'!D37</f>
        <v>463</v>
      </c>
    </row>
    <row r="12" spans="1:3" ht="15">
      <c r="A12" s="237" t="s">
        <v>30</v>
      </c>
      <c r="B12" s="233" t="s">
        <v>419</v>
      </c>
      <c r="C12" s="236">
        <f>'ფორმა N4'!D40+'ფორმა N5'!D38</f>
        <v>0</v>
      </c>
    </row>
    <row r="13" spans="1:3" ht="15">
      <c r="A13" s="235">
        <v>1.2</v>
      </c>
      <c r="B13" s="233" t="s">
        <v>58</v>
      </c>
      <c r="C13" s="236">
        <f>'ფორმა N4'!D12+'ფორმა N5'!D10</f>
        <v>0</v>
      </c>
    </row>
    <row r="14" spans="1:3" ht="15">
      <c r="A14" s="235">
        <v>1.3</v>
      </c>
      <c r="B14" s="233" t="s">
        <v>413</v>
      </c>
      <c r="C14" s="236">
        <f>'ფორმა N4'!D17+'ფორმა N5'!D15</f>
        <v>0</v>
      </c>
    </row>
    <row r="15" spans="1:3" ht="15">
      <c r="A15" s="629"/>
      <c r="B15" s="629"/>
      <c r="C15" s="629"/>
    </row>
    <row r="16" spans="1:3" ht="30" customHeight="1">
      <c r="A16" s="230" t="s">
        <v>64</v>
      </c>
      <c r="B16" s="230" t="s">
        <v>230</v>
      </c>
      <c r="C16" s="231" t="s">
        <v>67</v>
      </c>
    </row>
    <row r="17" spans="1:4" ht="15">
      <c r="A17" s="232">
        <v>2</v>
      </c>
      <c r="B17" s="233" t="s">
        <v>420</v>
      </c>
      <c r="C17" s="238">
        <f>'ფორმა N2'!D9+'ფორმა N3'!D9</f>
        <v>2566</v>
      </c>
    </row>
    <row r="18" spans="1:4" ht="15">
      <c r="A18" s="239">
        <v>2.1</v>
      </c>
      <c r="B18" s="233" t="s">
        <v>421</v>
      </c>
      <c r="C18" s="233">
        <f>'ფორმა N2'!D17+'ფორმა N3'!D17</f>
        <v>0</v>
      </c>
    </row>
    <row r="19" spans="1:4" ht="15">
      <c r="A19" s="239">
        <v>2.2000000000000002</v>
      </c>
      <c r="B19" s="233" t="s">
        <v>422</v>
      </c>
      <c r="C19" s="233">
        <f>'ფორმა N2'!D18+'ფორმა N3'!D18</f>
        <v>0</v>
      </c>
    </row>
    <row r="20" spans="1:4" ht="15">
      <c r="A20" s="239">
        <v>2.2999999999999998</v>
      </c>
      <c r="B20" s="233" t="s">
        <v>423</v>
      </c>
      <c r="C20" s="240">
        <f>SUM(C21:C25)</f>
        <v>2566</v>
      </c>
    </row>
    <row r="21" spans="1:4" ht="15">
      <c r="A21" s="237" t="s">
        <v>424</v>
      </c>
      <c r="B21" s="241" t="s">
        <v>425</v>
      </c>
      <c r="C21" s="233">
        <f>'ფორმა N2'!D13+'ფორმა N3'!D13</f>
        <v>2566</v>
      </c>
    </row>
    <row r="22" spans="1:4" ht="15">
      <c r="A22" s="237" t="s">
        <v>426</v>
      </c>
      <c r="B22" s="241" t="s">
        <v>427</v>
      </c>
      <c r="C22" s="233">
        <f>'ფორმა N2'!C27+'ფორმა N3'!C27</f>
        <v>0</v>
      </c>
    </row>
    <row r="23" spans="1:4" ht="15">
      <c r="A23" s="237" t="s">
        <v>428</v>
      </c>
      <c r="B23" s="241" t="s">
        <v>429</v>
      </c>
      <c r="C23" s="233">
        <f>'ფორმა N2'!D14+'ფორმა N3'!D14</f>
        <v>0</v>
      </c>
    </row>
    <row r="24" spans="1:4" ht="15">
      <c r="A24" s="237" t="s">
        <v>430</v>
      </c>
      <c r="B24" s="241" t="s">
        <v>431</v>
      </c>
      <c r="C24" s="233">
        <f>'ფორმა N2'!C31+'ფორმა N3'!C31</f>
        <v>0</v>
      </c>
    </row>
    <row r="25" spans="1:4" ht="15">
      <c r="A25" s="237" t="s">
        <v>432</v>
      </c>
      <c r="B25" s="241" t="s">
        <v>433</v>
      </c>
      <c r="C25" s="233">
        <f>'ფორმა N2'!D11+'ფორმა N3'!D11</f>
        <v>0</v>
      </c>
    </row>
    <row r="26" spans="1:4" ht="15">
      <c r="A26" s="242"/>
      <c r="B26" s="243"/>
      <c r="C26" s="244"/>
    </row>
    <row r="27" spans="1:4" ht="15">
      <c r="A27" s="242"/>
      <c r="B27" s="243"/>
      <c r="C27" s="244"/>
    </row>
    <row r="28" spans="1:4" ht="15">
      <c r="A28" s="20"/>
      <c r="B28" s="20"/>
      <c r="C28" s="20"/>
      <c r="D28" s="221"/>
    </row>
    <row r="29" spans="1:4" ht="15">
      <c r="A29" s="156" t="s">
        <v>93</v>
      </c>
      <c r="B29" s="20"/>
      <c r="C29" s="20"/>
      <c r="D29" s="221"/>
    </row>
    <row r="30" spans="1:4" ht="15">
      <c r="A30" s="20"/>
      <c r="B30" s="20"/>
      <c r="C30" s="20"/>
      <c r="D30" s="221"/>
    </row>
    <row r="31" spans="1:4" ht="15">
      <c r="A31" s="20"/>
      <c r="B31" s="20"/>
      <c r="C31" s="20"/>
      <c r="D31" s="220"/>
    </row>
    <row r="32" spans="1:4" ht="15">
      <c r="B32" s="156" t="s">
        <v>251</v>
      </c>
      <c r="C32" s="20"/>
      <c r="D32" s="220"/>
    </row>
    <row r="33" spans="2:4" ht="15">
      <c r="B33" s="20" t="s">
        <v>250</v>
      </c>
      <c r="C33" s="20"/>
      <c r="D33" s="220"/>
    </row>
    <row r="34" spans="2:4">
      <c r="B34" s="245" t="s">
        <v>123</v>
      </c>
      <c r="D34" s="246"/>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7">
        <v>40907</v>
      </c>
      <c r="C2" t="s">
        <v>184</v>
      </c>
      <c r="E2" t="s">
        <v>212</v>
      </c>
      <c r="G2" s="58" t="s">
        <v>218</v>
      </c>
    </row>
    <row r="3" spans="1:7" ht="15">
      <c r="A3" s="57">
        <v>40908</v>
      </c>
      <c r="C3" t="s">
        <v>185</v>
      </c>
      <c r="E3" t="s">
        <v>213</v>
      </c>
      <c r="G3" s="58" t="s">
        <v>219</v>
      </c>
    </row>
    <row r="4" spans="1:7" ht="1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Sheet1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pcadmin</cp:lastModifiedBy>
  <cp:lastPrinted>2024-01-30T15:58:57Z</cp:lastPrinted>
  <dcterms:created xsi:type="dcterms:W3CDTF">2011-12-27T13:20:18Z</dcterms:created>
  <dcterms:modified xsi:type="dcterms:W3CDTF">2024-02-06T10:19:05Z</dcterms:modified>
</cp:coreProperties>
</file>